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747B8AF2-8886-492C-AE7C-E0C179A3553D}" xr6:coauthVersionLast="47" xr6:coauthVersionMax="47" xr10:uidLastSave="{00000000-0000-0000-0000-000000000000}"/>
  <bookViews>
    <workbookView xWindow="-120" yWindow="-120" windowWidth="29040" windowHeight="15840" firstSheet="24" activeTab="30" xr2:uid="{00000000-000D-0000-FFFF-FFFF00000000}"/>
  </bookViews>
  <sheets>
    <sheet name="Hoja1" sheetId="1" r:id="rId1"/>
    <sheet name="Hoja2" sheetId="2" r:id="rId2"/>
    <sheet name="Hoja3" sheetId="3" r:id="rId3"/>
    <sheet name="MARZO 20" sheetId="4" r:id="rId4"/>
    <sheet name="JUNIO 20" sheetId="7" r:id="rId5"/>
    <sheet name="SEPTIEMBRE 2020" sheetId="5" r:id="rId6"/>
    <sheet name="DICIEMBRE  20" sheetId="8" r:id="rId7"/>
    <sheet name="MARZO  21" sheetId="9" r:id="rId8"/>
    <sheet name="JUNIO 21" sheetId="10" r:id="rId9"/>
    <sheet name="AGOSTO 21" sheetId="11" r:id="rId10"/>
    <sheet name="SEPTIEMBRE0 21 " sheetId="12" r:id="rId11"/>
    <sheet name="DICIEMBRE 21  " sheetId="13" r:id="rId12"/>
    <sheet name="MARZO 22" sheetId="14" r:id="rId13"/>
    <sheet name="JUNIO 22 " sheetId="15" r:id="rId14"/>
    <sheet name="SEPTIEMBRE 22" sheetId="16" r:id="rId15"/>
    <sheet name="DICIEMBRE 22" sheetId="17" r:id="rId16"/>
    <sheet name="DICIEMBRE 22 (2)" sheetId="18" r:id="rId17"/>
    <sheet name="MARZO 23" sheetId="19" r:id="rId18"/>
    <sheet name="ENERO 2024" sheetId="21" r:id="rId19"/>
    <sheet name="FEBRERO 2024" sheetId="22" r:id="rId20"/>
    <sheet name="MARZO 2024 " sheetId="23" r:id="rId21"/>
    <sheet name="ABRIL 2024  " sheetId="24" r:id="rId22"/>
    <sheet name="MAYO 24" sheetId="25" r:id="rId23"/>
    <sheet name="JUNIO 2024" sheetId="20" r:id="rId24"/>
    <sheet name="JULIO 2024 (2)" sheetId="27" r:id="rId25"/>
    <sheet name="AGOSTO 24" sheetId="28" r:id="rId26"/>
    <sheet name="SEPTIEMBRE 2024" sheetId="29" r:id="rId27"/>
    <sheet name="OCTUBRE 2024" sheetId="30" r:id="rId28"/>
    <sheet name="NOVIEMBRE 2024" sheetId="32" r:id="rId29"/>
    <sheet name="DICIEMBRE 2024" sheetId="31" r:id="rId30"/>
    <sheet name="ENERO 2025" sheetId="33" r:id="rId31"/>
  </sheets>
  <definedNames>
    <definedName name="_xlnm.Print_Area" localSheetId="21">'ABRIL 2024  '!$A$1:$P$43</definedName>
    <definedName name="_xlnm.Print_Area" localSheetId="9">'AGOSTO 21'!$A$1:$P$43</definedName>
    <definedName name="_xlnm.Print_Area" localSheetId="25">'AGOSTO 24'!$A$1:$P$43</definedName>
    <definedName name="_xlnm.Print_Area" localSheetId="6">'DICIEMBRE  20'!$A$1:$P$43</definedName>
    <definedName name="_xlnm.Print_Area" localSheetId="29">'DICIEMBRE 2024'!$A$1:$P$43</definedName>
    <definedName name="_xlnm.Print_Area" localSheetId="11">'DICIEMBRE 21  '!$A$1:$P$43</definedName>
    <definedName name="_xlnm.Print_Area" localSheetId="15">'DICIEMBRE 22'!$A$1:$P$43</definedName>
    <definedName name="_xlnm.Print_Area" localSheetId="16">'DICIEMBRE 22 (2)'!$A$1:$P$43</definedName>
    <definedName name="_xlnm.Print_Area" localSheetId="18">'ENERO 2024'!$A$1:$P$43</definedName>
    <definedName name="_xlnm.Print_Area" localSheetId="30">'ENERO 2025'!$A$1:$P$43</definedName>
    <definedName name="_xlnm.Print_Area" localSheetId="19">'FEBRERO 2024'!$A$1:$P$43</definedName>
    <definedName name="_xlnm.Print_Area" localSheetId="0">Hoja1!$A$1:$P$46</definedName>
    <definedName name="_xlnm.Print_Area" localSheetId="1">Hoja2!$A$1:$P$51</definedName>
    <definedName name="_xlnm.Print_Area" localSheetId="2">Hoja3!$A$1:$P$41</definedName>
    <definedName name="_xlnm.Print_Area" localSheetId="24">'JULIO 2024 (2)'!$A$1:$P$43</definedName>
    <definedName name="_xlnm.Print_Area" localSheetId="4">'JUNIO 20'!$A$1:$P$43</definedName>
    <definedName name="_xlnm.Print_Area" localSheetId="23">'JUNIO 2024'!$A$1:$P$43</definedName>
    <definedName name="_xlnm.Print_Area" localSheetId="8">'JUNIO 21'!$A$1:$P$43</definedName>
    <definedName name="_xlnm.Print_Area" localSheetId="13">'JUNIO 22 '!$A$1:$P$43</definedName>
    <definedName name="_xlnm.Print_Area" localSheetId="7">'MARZO  21'!$A$1:$P$43</definedName>
    <definedName name="_xlnm.Print_Area" localSheetId="3">'MARZO 20'!$A$1:$P$43</definedName>
    <definedName name="_xlnm.Print_Area" localSheetId="20">'MARZO 2024 '!$A$1:$P$43</definedName>
    <definedName name="_xlnm.Print_Area" localSheetId="12">'MARZO 22'!$A$1:$P$43</definedName>
    <definedName name="_xlnm.Print_Area" localSheetId="17">'MARZO 23'!$A$1:$P$43</definedName>
    <definedName name="_xlnm.Print_Area" localSheetId="22">'MAYO 24'!$A$1:$P$43</definedName>
    <definedName name="_xlnm.Print_Area" localSheetId="28">'NOVIEMBRE 2024'!$A$1:$P$43</definedName>
    <definedName name="_xlnm.Print_Area" localSheetId="27">'OCTUBRE 2024'!$A$1:$P$43</definedName>
    <definedName name="_xlnm.Print_Area" localSheetId="5">'SEPTIEMBRE 2020'!$A$1:$P$43</definedName>
    <definedName name="_xlnm.Print_Area" localSheetId="26">'SEPTIEMBRE 2024'!$A$1:$P$43</definedName>
    <definedName name="_xlnm.Print_Area" localSheetId="14">'SEPTIEMBRE 22'!$A$1:$P$43</definedName>
    <definedName name="_xlnm.Print_Area" localSheetId="10">'SEPTIEMBRE0 21 '!$A$1:$P$43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3" l="1"/>
  <c r="I17" i="33"/>
  <c r="I11" i="33"/>
  <c r="F33" i="33"/>
  <c r="D51" i="33"/>
  <c r="F26" i="33" s="1"/>
  <c r="I25" i="33" s="1"/>
  <c r="D47" i="33"/>
  <c r="F22" i="33" s="1"/>
  <c r="I21" i="33" s="1"/>
  <c r="F29" i="33"/>
  <c r="F18" i="33"/>
  <c r="F33" i="32"/>
  <c r="I32" i="32" s="1"/>
  <c r="Q51" i="32"/>
  <c r="Q47" i="32"/>
  <c r="D51" i="32"/>
  <c r="H47" i="32"/>
  <c r="L47" i="32" s="1"/>
  <c r="D47" i="32"/>
  <c r="F29" i="32"/>
  <c r="F18" i="32"/>
  <c r="I17" i="32" s="1"/>
  <c r="I11" i="32"/>
  <c r="F33" i="31"/>
  <c r="I32" i="31" s="1"/>
  <c r="D51" i="31"/>
  <c r="D47" i="31"/>
  <c r="F29" i="31"/>
  <c r="F18" i="31"/>
  <c r="I17" i="31"/>
  <c r="I11" i="31"/>
  <c r="F33" i="30"/>
  <c r="F30" i="30"/>
  <c r="F26" i="30"/>
  <c r="F22" i="30"/>
  <c r="Q47" i="30"/>
  <c r="D51" i="30"/>
  <c r="D47" i="30"/>
  <c r="I32" i="30"/>
  <c r="F29" i="30"/>
  <c r="F18" i="30"/>
  <c r="I17" i="30" s="1"/>
  <c r="I11" i="30"/>
  <c r="L51" i="29"/>
  <c r="L47" i="29"/>
  <c r="F30" i="29"/>
  <c r="D51" i="29"/>
  <c r="H47" i="29"/>
  <c r="D47" i="29"/>
  <c r="I32" i="29"/>
  <c r="F29" i="29"/>
  <c r="F18" i="29"/>
  <c r="I17" i="29" s="1"/>
  <c r="I11" i="29"/>
  <c r="I11" i="28"/>
  <c r="L51" i="28"/>
  <c r="L47" i="28"/>
  <c r="F33" i="28"/>
  <c r="I32" i="28"/>
  <c r="D51" i="28"/>
  <c r="D47" i="28"/>
  <c r="F29" i="28"/>
  <c r="F18" i="28"/>
  <c r="I17" i="28" s="1"/>
  <c r="F30" i="27"/>
  <c r="F26" i="27"/>
  <c r="F22" i="27"/>
  <c r="L51" i="27"/>
  <c r="L47" i="27"/>
  <c r="F33" i="27"/>
  <c r="D51" i="27"/>
  <c r="H51" i="27" s="1"/>
  <c r="D47" i="27"/>
  <c r="H47" i="27" s="1"/>
  <c r="I32" i="27"/>
  <c r="F29" i="27"/>
  <c r="F18" i="27"/>
  <c r="I17" i="27" s="1"/>
  <c r="I11" i="27"/>
  <c r="F29" i="20"/>
  <c r="H51" i="25"/>
  <c r="H47" i="25"/>
  <c r="F33" i="25"/>
  <c r="I32" i="25" s="1"/>
  <c r="D51" i="25"/>
  <c r="D47" i="25"/>
  <c r="F29" i="25"/>
  <c r="F18" i="25"/>
  <c r="I17" i="25"/>
  <c r="I11" i="25"/>
  <c r="F30" i="24"/>
  <c r="F26" i="24"/>
  <c r="F22" i="24"/>
  <c r="I21" i="24" s="1"/>
  <c r="F33" i="24"/>
  <c r="I32" i="24" s="1"/>
  <c r="H51" i="24"/>
  <c r="H47" i="24"/>
  <c r="D51" i="24"/>
  <c r="D47" i="24"/>
  <c r="F29" i="24"/>
  <c r="F18" i="24"/>
  <c r="I17" i="24" s="1"/>
  <c r="I11" i="24"/>
  <c r="F33" i="23"/>
  <c r="D51" i="23"/>
  <c r="H51" i="23" s="1"/>
  <c r="D47" i="23"/>
  <c r="H47" i="23" s="1"/>
  <c r="I32" i="23"/>
  <c r="F29" i="23"/>
  <c r="F18" i="23"/>
  <c r="I17" i="23" s="1"/>
  <c r="I11" i="23"/>
  <c r="F33" i="22"/>
  <c r="I32" i="22" s="1"/>
  <c r="F30" i="22"/>
  <c r="F26" i="22"/>
  <c r="F22" i="22"/>
  <c r="I21" i="22" s="1"/>
  <c r="F18" i="22"/>
  <c r="D51" i="22"/>
  <c r="D47" i="22"/>
  <c r="F29" i="22"/>
  <c r="I25" i="22"/>
  <c r="I17" i="22"/>
  <c r="I11" i="22"/>
  <c r="F29" i="21"/>
  <c r="F33" i="21"/>
  <c r="I32" i="21"/>
  <c r="F30" i="21"/>
  <c r="F26" i="21"/>
  <c r="F22" i="21"/>
  <c r="D51" i="21"/>
  <c r="D47" i="21"/>
  <c r="F18" i="21"/>
  <c r="I17" i="21" s="1"/>
  <c r="I11" i="21"/>
  <c r="F18" i="20"/>
  <c r="F33" i="20"/>
  <c r="I11" i="20"/>
  <c r="H47" i="33" l="1"/>
  <c r="F30" i="33"/>
  <c r="I29" i="33" s="1"/>
  <c r="H51" i="33"/>
  <c r="L51" i="33" s="1"/>
  <c r="Q51" i="33" s="1"/>
  <c r="L47" i="33"/>
  <c r="Q47" i="33" s="1"/>
  <c r="F30" i="32"/>
  <c r="I29" i="32" s="1"/>
  <c r="F22" i="32"/>
  <c r="I21" i="32" s="1"/>
  <c r="L51" i="32"/>
  <c r="H51" i="32"/>
  <c r="H51" i="31"/>
  <c r="L47" i="31"/>
  <c r="L51" i="31"/>
  <c r="Q51" i="31" s="1"/>
  <c r="F26" i="31" s="1"/>
  <c r="I25" i="31" s="1"/>
  <c r="H47" i="31"/>
  <c r="Q47" i="31" s="1"/>
  <c r="H51" i="30"/>
  <c r="L51" i="30" s="1"/>
  <c r="I25" i="30" s="1"/>
  <c r="H47" i="30"/>
  <c r="L47" i="30" s="1"/>
  <c r="Q47" i="29"/>
  <c r="I29" i="29"/>
  <c r="F22" i="29"/>
  <c r="I21" i="29" s="1"/>
  <c r="H51" i="29"/>
  <c r="Q51" i="29" s="1"/>
  <c r="F26" i="29"/>
  <c r="I25" i="29" s="1"/>
  <c r="F26" i="28"/>
  <c r="I25" i="28" s="1"/>
  <c r="H47" i="28"/>
  <c r="H51" i="28"/>
  <c r="I21" i="27"/>
  <c r="Q47" i="27"/>
  <c r="I29" i="27"/>
  <c r="Q51" i="27"/>
  <c r="I25" i="27"/>
  <c r="F26" i="25"/>
  <c r="I25" i="25" s="1"/>
  <c r="L47" i="25"/>
  <c r="I29" i="24"/>
  <c r="L51" i="24"/>
  <c r="Q51" i="24" s="1"/>
  <c r="L47" i="24"/>
  <c r="Q47" i="24" s="1"/>
  <c r="I25" i="24"/>
  <c r="F26" i="23"/>
  <c r="I25" i="23" s="1"/>
  <c r="F22" i="23"/>
  <c r="I21" i="23" s="1"/>
  <c r="L51" i="23"/>
  <c r="Q51" i="23" s="1"/>
  <c r="L47" i="23"/>
  <c r="Q47" i="23"/>
  <c r="F30" i="23"/>
  <c r="I29" i="23" s="1"/>
  <c r="I29" i="22"/>
  <c r="H47" i="22"/>
  <c r="H51" i="22"/>
  <c r="L51" i="22" s="1"/>
  <c r="H47" i="21"/>
  <c r="H51" i="21"/>
  <c r="I25" i="21" s="1"/>
  <c r="L47" i="21"/>
  <c r="Q47" i="21" s="1"/>
  <c r="L51" i="21"/>
  <c r="Q51" i="21" s="1"/>
  <c r="F30" i="20"/>
  <c r="F26" i="20"/>
  <c r="F22" i="20"/>
  <c r="F26" i="32" l="1"/>
  <c r="I25" i="32" s="1"/>
  <c r="F30" i="31"/>
  <c r="I29" i="31" s="1"/>
  <c r="F22" i="31"/>
  <c r="I21" i="31" s="1"/>
  <c r="I21" i="30"/>
  <c r="I29" i="30"/>
  <c r="Q51" i="30"/>
  <c r="Q51" i="28"/>
  <c r="F30" i="28"/>
  <c r="I29" i="28" s="1"/>
  <c r="F22" i="28"/>
  <c r="I21" i="28" s="1"/>
  <c r="Q47" i="28"/>
  <c r="F22" i="25"/>
  <c r="I21" i="25" s="1"/>
  <c r="F30" i="25"/>
  <c r="I29" i="25" s="1"/>
  <c r="L51" i="25"/>
  <c r="Q51" i="25" s="1"/>
  <c r="Q47" i="25"/>
  <c r="Q51" i="22"/>
  <c r="L47" i="22"/>
  <c r="Q47" i="22" s="1"/>
  <c r="I29" i="21"/>
  <c r="I21" i="21"/>
  <c r="I32" i="20"/>
  <c r="D51" i="20"/>
  <c r="D47" i="20"/>
  <c r="I17" i="20"/>
  <c r="D51" i="19"/>
  <c r="F13" i="19"/>
  <c r="F18" i="19"/>
  <c r="J17" i="19" s="1"/>
  <c r="H51" i="19"/>
  <c r="D47" i="19"/>
  <c r="H47" i="19" s="1"/>
  <c r="J32" i="19"/>
  <c r="J11" i="19"/>
  <c r="D51" i="18"/>
  <c r="D47" i="18"/>
  <c r="F33" i="18"/>
  <c r="J32" i="18"/>
  <c r="J17" i="18"/>
  <c r="J11" i="18"/>
  <c r="F33" i="17"/>
  <c r="J32" i="17" s="1"/>
  <c r="D51" i="17"/>
  <c r="H47" i="17"/>
  <c r="D47" i="17"/>
  <c r="J17" i="17"/>
  <c r="J11" i="17"/>
  <c r="F33" i="16"/>
  <c r="D51" i="16"/>
  <c r="H51" i="16" s="1"/>
  <c r="D47" i="16"/>
  <c r="H47" i="16" s="1"/>
  <c r="J32" i="16"/>
  <c r="J17" i="16"/>
  <c r="J11" i="16"/>
  <c r="D51" i="15"/>
  <c r="H51" i="15" s="1"/>
  <c r="H47" i="15"/>
  <c r="F22" i="15" s="1"/>
  <c r="J21" i="15" s="1"/>
  <c r="D47" i="15"/>
  <c r="J32" i="15"/>
  <c r="J17" i="15"/>
  <c r="J11" i="15"/>
  <c r="F22" i="14"/>
  <c r="F30" i="14"/>
  <c r="J32" i="14"/>
  <c r="D47" i="14"/>
  <c r="D51" i="14"/>
  <c r="F26" i="14" s="1"/>
  <c r="J17" i="14"/>
  <c r="J11" i="14"/>
  <c r="L51" i="15" l="1"/>
  <c r="F26" i="15"/>
  <c r="J25" i="15" s="1"/>
  <c r="F30" i="15"/>
  <c r="J29" i="15" s="1"/>
  <c r="F22" i="19"/>
  <c r="H47" i="20"/>
  <c r="L47" i="20" s="1"/>
  <c r="H51" i="20"/>
  <c r="L51" i="20" s="1"/>
  <c r="F26" i="19"/>
  <c r="F30" i="19"/>
  <c r="L47" i="19"/>
  <c r="Q47" i="19" s="1"/>
  <c r="L51" i="19"/>
  <c r="Q51" i="19" s="1"/>
  <c r="H47" i="18"/>
  <c r="L47" i="18" s="1"/>
  <c r="H51" i="18"/>
  <c r="H51" i="17"/>
  <c r="L47" i="17"/>
  <c r="L47" i="16"/>
  <c r="L51" i="16"/>
  <c r="Q51" i="15"/>
  <c r="L47" i="15"/>
  <c r="Q47" i="15" s="1"/>
  <c r="D51" i="13"/>
  <c r="D47" i="13"/>
  <c r="H47" i="13" s="1"/>
  <c r="L47" i="13" s="1"/>
  <c r="J32" i="13"/>
  <c r="J17" i="13"/>
  <c r="J11" i="13"/>
  <c r="J11" i="12"/>
  <c r="D51" i="12"/>
  <c r="D47" i="12"/>
  <c r="J32" i="12"/>
  <c r="J17" i="12"/>
  <c r="Q51" i="20" l="1"/>
  <c r="I25" i="20" s="1"/>
  <c r="Q47" i="20"/>
  <c r="J25" i="19"/>
  <c r="J29" i="19"/>
  <c r="J21" i="19"/>
  <c r="L51" i="18"/>
  <c r="Q51" i="18" s="1"/>
  <c r="F26" i="18" s="1"/>
  <c r="J25" i="18" s="1"/>
  <c r="Q47" i="18"/>
  <c r="L51" i="17"/>
  <c r="Q47" i="17"/>
  <c r="Q47" i="16"/>
  <c r="F30" i="16"/>
  <c r="J29" i="16" s="1"/>
  <c r="F22" i="16"/>
  <c r="J21" i="16" s="1"/>
  <c r="Q51" i="16"/>
  <c r="F26" i="16"/>
  <c r="J25" i="16" s="1"/>
  <c r="H47" i="14"/>
  <c r="H51" i="14"/>
  <c r="L51" i="14" s="1"/>
  <c r="Q47" i="13"/>
  <c r="H51" i="13"/>
  <c r="H47" i="12"/>
  <c r="H51" i="12"/>
  <c r="D51" i="11"/>
  <c r="H51" i="11" s="1"/>
  <c r="D47" i="11"/>
  <c r="J32" i="11"/>
  <c r="J17" i="11"/>
  <c r="J11" i="11"/>
  <c r="L51" i="12" l="1"/>
  <c r="F26" i="12" s="1"/>
  <c r="J25" i="12" s="1"/>
  <c r="I29" i="20"/>
  <c r="I21" i="20"/>
  <c r="H47" i="11"/>
  <c r="L47" i="11" s="1"/>
  <c r="F30" i="13"/>
  <c r="J29" i="13" s="1"/>
  <c r="F22" i="13"/>
  <c r="J21" i="13" s="1"/>
  <c r="Q51" i="17"/>
  <c r="F26" i="17" s="1"/>
  <c r="J25" i="17" s="1"/>
  <c r="L51" i="13"/>
  <c r="F22" i="17"/>
  <c r="J21" i="17" s="1"/>
  <c r="F30" i="17"/>
  <c r="J29" i="17" s="1"/>
  <c r="F30" i="18"/>
  <c r="J29" i="18" s="1"/>
  <c r="F22" i="18"/>
  <c r="J21" i="18" s="1"/>
  <c r="Q51" i="14"/>
  <c r="L47" i="14"/>
  <c r="Q47" i="14" s="1"/>
  <c r="J21" i="14" s="1"/>
  <c r="Q51" i="12"/>
  <c r="L47" i="12"/>
  <c r="L51" i="11"/>
  <c r="F26" i="11" s="1"/>
  <c r="J25" i="11" s="1"/>
  <c r="F22" i="10"/>
  <c r="J21" i="10" s="1"/>
  <c r="D51" i="10"/>
  <c r="H51" i="10" s="1"/>
  <c r="F26" i="10" s="1"/>
  <c r="J25" i="10" s="1"/>
  <c r="D47" i="10"/>
  <c r="H47" i="10" s="1"/>
  <c r="J32" i="10"/>
  <c r="F30" i="10"/>
  <c r="J29" i="10" s="1"/>
  <c r="J17" i="10"/>
  <c r="J11" i="10"/>
  <c r="F26" i="9"/>
  <c r="F22" i="9"/>
  <c r="D51" i="9"/>
  <c r="H51" i="9" s="1"/>
  <c r="D47" i="9"/>
  <c r="H47" i="9" s="1"/>
  <c r="J32" i="9"/>
  <c r="J17" i="9"/>
  <c r="J11" i="9"/>
  <c r="F13" i="5"/>
  <c r="J11" i="8"/>
  <c r="D51" i="8"/>
  <c r="H51" i="8" s="1"/>
  <c r="D47" i="8"/>
  <c r="H47" i="8" s="1"/>
  <c r="J32" i="8"/>
  <c r="J17" i="8"/>
  <c r="J32" i="7"/>
  <c r="F30" i="11" l="1"/>
  <c r="J29" i="11" s="1"/>
  <c r="F22" i="11"/>
  <c r="J21" i="11" s="1"/>
  <c r="Q47" i="11"/>
  <c r="J25" i="13"/>
  <c r="F30" i="9"/>
  <c r="Q51" i="13"/>
  <c r="F26" i="13" s="1"/>
  <c r="Q51" i="11"/>
  <c r="J25" i="14"/>
  <c r="J29" i="14"/>
  <c r="F30" i="12"/>
  <c r="J29" i="12" s="1"/>
  <c r="F22" i="12"/>
  <c r="J21" i="12" s="1"/>
  <c r="Q47" i="12"/>
  <c r="L51" i="10"/>
  <c r="Q51" i="10" s="1"/>
  <c r="L47" i="10"/>
  <c r="Q47" i="10" s="1"/>
  <c r="L47" i="9"/>
  <c r="J29" i="9" s="1"/>
  <c r="L51" i="9"/>
  <c r="Q51" i="9" s="1"/>
  <c r="J25" i="9" s="1"/>
  <c r="L47" i="8"/>
  <c r="Q47" i="8" s="1"/>
  <c r="F22" i="8" s="1"/>
  <c r="L51" i="8"/>
  <c r="Q47" i="9" l="1"/>
  <c r="J21" i="9" s="1"/>
  <c r="F30" i="8"/>
  <c r="J29" i="8" s="1"/>
  <c r="J21" i="8"/>
  <c r="Q51" i="8"/>
  <c r="F26" i="8" s="1"/>
  <c r="J25" i="8" s="1"/>
  <c r="F13" i="7" l="1"/>
  <c r="D47" i="7"/>
  <c r="H47" i="7" s="1"/>
  <c r="D51" i="7"/>
  <c r="J17" i="7"/>
  <c r="J11" i="7"/>
  <c r="J11" i="5"/>
  <c r="H51" i="7" l="1"/>
  <c r="F30" i="7" l="1"/>
  <c r="J29" i="7" s="1"/>
  <c r="F22" i="7"/>
  <c r="J21" i="7" s="1"/>
  <c r="F26" i="7"/>
  <c r="J25" i="7" s="1"/>
  <c r="L51" i="7"/>
  <c r="Q51" i="7" s="1"/>
  <c r="L47" i="7"/>
  <c r="Q47" i="7" s="1"/>
  <c r="J32" i="4"/>
  <c r="J17" i="4"/>
  <c r="I16" i="4" l="1"/>
  <c r="D47" i="4" l="1"/>
  <c r="I31" i="4"/>
  <c r="D51" i="4"/>
  <c r="J11" i="4"/>
  <c r="H47" i="4"/>
  <c r="D51" i="5"/>
  <c r="D47" i="5"/>
  <c r="J32" i="5"/>
  <c r="J17" i="5"/>
  <c r="H51" i="5" l="1"/>
  <c r="L51" i="5" s="1"/>
  <c r="F22" i="4"/>
  <c r="J21" i="4" s="1"/>
  <c r="F30" i="4"/>
  <c r="J29" i="4" s="1"/>
  <c r="H47" i="5"/>
  <c r="F26" i="4"/>
  <c r="J25" i="4" s="1"/>
  <c r="H51" i="4"/>
  <c r="F26" i="5" l="1"/>
  <c r="J25" i="5" s="1"/>
  <c r="Q51" i="5"/>
  <c r="L47" i="5"/>
  <c r="F22" i="5" s="1"/>
  <c r="J21" i="5" s="1"/>
  <c r="H28" i="4"/>
  <c r="L51" i="4"/>
  <c r="F30" i="5" l="1"/>
  <c r="J29" i="5" s="1"/>
  <c r="Q47" i="5"/>
  <c r="Q51" i="4"/>
  <c r="Q47" i="4"/>
  <c r="J32" i="3" l="1"/>
  <c r="J49" i="3"/>
  <c r="J45" i="3"/>
  <c r="F30" i="3" s="1"/>
  <c r="J29" i="3" s="1"/>
  <c r="F18" i="3"/>
  <c r="J17" i="3" s="1"/>
  <c r="F61" i="3"/>
  <c r="F26" i="3"/>
  <c r="J25" i="3" s="1"/>
  <c r="F14" i="3"/>
  <c r="J11" i="3" s="1"/>
  <c r="F22" i="3" l="1"/>
  <c r="J21" i="3" s="1"/>
  <c r="J39" i="2"/>
  <c r="F148" i="2"/>
  <c r="G136" i="2"/>
  <c r="F105" i="2" s="1"/>
  <c r="J104" i="2" s="1"/>
  <c r="G132" i="2"/>
  <c r="F110" i="2" s="1"/>
  <c r="J109" i="2" s="1"/>
  <c r="F117" i="2"/>
  <c r="J113" i="2" s="1"/>
  <c r="F100" i="2"/>
  <c r="J99" i="2" s="1"/>
  <c r="J94" i="2"/>
  <c r="F90" i="2"/>
  <c r="J87" i="2"/>
  <c r="J39" i="1"/>
  <c r="F150" i="1"/>
  <c r="G138" i="1"/>
  <c r="F107" i="1" s="1"/>
  <c r="J106" i="1" s="1"/>
  <c r="G134" i="1"/>
  <c r="F112" i="1" s="1"/>
  <c r="J111" i="1" s="1"/>
  <c r="F119" i="1"/>
  <c r="J115" i="1" s="1"/>
  <c r="J96" i="1"/>
  <c r="F92" i="1"/>
  <c r="J89" i="1" s="1"/>
  <c r="F102" i="1" l="1"/>
  <c r="J101" i="1" s="1"/>
  <c r="G59" i="1"/>
  <c r="G55" i="1"/>
  <c r="F71" i="2"/>
  <c r="G59" i="2"/>
  <c r="G55" i="2"/>
  <c r="F36" i="2" s="1"/>
  <c r="J35" i="2" s="1"/>
  <c r="F31" i="2"/>
  <c r="J30" i="2" s="1"/>
  <c r="J20" i="2"/>
  <c r="F16" i="2"/>
  <c r="J13" i="2" s="1"/>
  <c r="F26" i="2" l="1"/>
  <c r="J25" i="2" s="1"/>
  <c r="F31" i="1" l="1"/>
  <c r="J30" i="1" s="1"/>
  <c r="F36" i="1"/>
  <c r="J35" i="1" s="1"/>
  <c r="F71" i="1"/>
  <c r="J20" i="1" s="1"/>
  <c r="F16" i="1"/>
  <c r="J13" i="1" s="1"/>
  <c r="F26" i="1" l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F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DAB7524-F66A-40CA-988F-9DCCF8728A33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D96F7F1B-2180-44F5-871A-B8E29C10A28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367D2BE7-498D-4508-9A8D-509839CFC281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0D939E7-5F6F-48B4-8423-C8D85A08179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5B7CCDF-369E-449C-AF0D-6D57FDAA819D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45E56B6A-7B2C-427A-A4D4-3376278C79F9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6E03B20-3B9E-456D-A1E0-69D1A7F5D48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A0BADD77-6012-4F7D-AF8B-6F829151C276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80048AA-4779-4B4E-9866-DDECFBA4CF37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DB45ACE-4BB0-4A6D-9F52-6B89CA3456D5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4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F1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A7581F2-6E7C-42A4-866A-58818D70B3E1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36410B77-1AEA-46FE-A858-F7D0A8F01458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596B0FC-C641-49F4-8D7E-EFEB2C98D461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4097FC7-3D1C-4CF9-80C0-33557A106439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98D8B4CE-F6DF-4228-AE6F-270A8F96942E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057BF8F-A247-45B1-B67C-3B4E1FDF7962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EB0ACC1E-1AC5-4ACB-B763-6375790CC8B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83CAA8AD-D7FD-4949-BB29-C67F68BEBE6E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932F954D-F40B-4861-881B-AB16CF70E64B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20BEB90D-4C8B-4E3E-B9FA-5E507F11E043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13E2F31-B616-4363-B662-2E361499CFE3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33497978-5EB3-4E4F-9458-71F93C9FFC7B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10A544F6-C7A1-4397-AB2E-2C93F73FF32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0C6FD7E8-2FB7-4A5D-91B7-4B73B3193292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58084093-874D-48CE-AD20-861F1EB83C6E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CE7F763E-641A-4B39-9881-32738AECB05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D30CE78-250D-40BF-B7EA-166320E069EB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<sst xmlns="http://schemas.openxmlformats.org/spreadsheetml/2006/main" count="1478" uniqueCount="104">
  <si>
    <t>UNION DE CREDITO SALTILLO, S.A. DE C.V.</t>
  </si>
  <si>
    <t xml:space="preserve">QUETZALCOATL NUM.  151   PLANTA  ALTA </t>
  </si>
  <si>
    <t>COL. LOS PINOS     C.P. 25198       SALTILLO, COAHUILA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</si>
  <si>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</si>
  <si>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</si>
  <si>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</si>
  <si>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</si>
  <si>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</si>
  <si>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</si>
  <si>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</si>
  <si>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</t>
  </si>
  <si>
    <t xml:space="preserve">ACTIVOS TOTAL PROMEDIO </t>
  </si>
  <si>
    <t>ROE</t>
  </si>
  <si>
    <t xml:space="preserve">RESULTADO NETO TRIMESTRE ANUALIZADO </t>
  </si>
  <si>
    <t xml:space="preserve">CAPITAL CONTABLE PROMEDIO </t>
  </si>
  <si>
    <t>ROA</t>
  </si>
  <si>
    <t xml:space="preserve">ACTIVO TOTAL PROMEDIO </t>
  </si>
  <si>
    <t>LIQUIDEZ</t>
  </si>
  <si>
    <t xml:space="preserve">ACTIVOS LIQUIDOS </t>
  </si>
  <si>
    <t xml:space="preserve">PASIVOS LIQUIDOS </t>
  </si>
  <si>
    <t>ESTIMACION CV</t>
  </si>
  <si>
    <t>LFSV</t>
  </si>
  <si>
    <t>GANADERA</t>
  </si>
  <si>
    <t>OROZCO M</t>
  </si>
  <si>
    <t>URBINA</t>
  </si>
  <si>
    <t>OLIMPO</t>
  </si>
  <si>
    <t>INTERESES</t>
  </si>
  <si>
    <t xml:space="preserve">LIC. JOSE ARMANDO NAVA DUEÑEZ </t>
  </si>
  <si>
    <t>SR. JOSE ANTONIO MARTINEZ SANCHEZ</t>
  </si>
  <si>
    <t xml:space="preserve">                                C.P. ANDRES RAMOS MALACARA </t>
  </si>
  <si>
    <t xml:space="preserve">DIRECTOR GENERAL </t>
  </si>
  <si>
    <t xml:space="preserve">                    CONTADOR GENERAL </t>
  </si>
  <si>
    <t xml:space="preserve">                                                  COMISARIO </t>
  </si>
  <si>
    <t>www.cnbv.gob.mx</t>
  </si>
  <si>
    <t>www.uniondecreditosaltillo.com</t>
  </si>
  <si>
    <t>www.uniondecreditosaltillo.com/dfdic2014.pdf</t>
  </si>
  <si>
    <t xml:space="preserve"> </t>
  </si>
  <si>
    <t xml:space="preserve">PORCENTAJES </t>
  </si>
  <si>
    <t>INDICADORES FINANCIEROS AL 30 DE JUNIO DE 2015</t>
  </si>
  <si>
    <t xml:space="preserve">tesoreria </t>
  </si>
  <si>
    <t>cartera</t>
  </si>
  <si>
    <t>ctas. Por cobrar</t>
  </si>
  <si>
    <t>INDICADORES FINANCIEROS AL 31 DE MARZO DE 2015</t>
  </si>
  <si>
    <t xml:space="preserve">                  COL. LOS PINOS     C.P. 25198       SALTILLO, COAHUILA</t>
  </si>
  <si>
    <t>INDICADORES FINANCIEROS AL 30 DE SEPTIEMBRE DE 2015</t>
  </si>
  <si>
    <t>LIC. SANDRA LUCILA ORTIZ VELEZ</t>
  </si>
  <si>
    <t xml:space="preserve">                   AUDITOR INTERNO </t>
  </si>
  <si>
    <t xml:space="preserve">              DIRECTOR GENERAL </t>
  </si>
  <si>
    <t>PRO</t>
  </si>
  <si>
    <t>PROM</t>
  </si>
  <si>
    <t xml:space="preserve">GASTOS DE ADMINISTRACION  Y PROMOCION </t>
  </si>
  <si>
    <t>_______________________________________</t>
  </si>
  <si>
    <t>C.P. MARIA FERNANDA SANCHEZ RAMIREZ</t>
  </si>
  <si>
    <t xml:space="preserve">                     AUDITOR INTERNO </t>
  </si>
  <si>
    <t>________________________________________</t>
  </si>
  <si>
    <t xml:space="preserve">                                                         COL. LOS PINOS     C.P. 25198       SALTILLO, COAHUILA</t>
  </si>
  <si>
    <t>C. JOSE ANTONIO MARTINEZ SANCHEZ</t>
  </si>
  <si>
    <t>___________________________________</t>
  </si>
  <si>
    <t>INDICADORES FINANCIEROS AL 31 DE MARZO DE 2020</t>
  </si>
  <si>
    <t>CIERRE 2019</t>
  </si>
  <si>
    <t>CARTERA VIGENTE</t>
  </si>
  <si>
    <t>ESTIMACION PREVENTIVA</t>
  </si>
  <si>
    <t>CARTERA VENCIDA</t>
  </si>
  <si>
    <t>GASTOS DE PROMOCION</t>
  </si>
  <si>
    <t>ESTADO DE RESULTADOS</t>
  </si>
  <si>
    <t>INDICADORES FINANCIEROS AL 30 DE JUNIO DE 2020</t>
  </si>
  <si>
    <t>INDICADORES FINANCIEROS AL 30 DE SEPTIEMBRE DE 2020</t>
  </si>
  <si>
    <t>C.P. GALINDO ROSALES PATRICIA</t>
  </si>
  <si>
    <t>INDICADORES FINANCIEROS AL 31 DE MARZO DE 2021</t>
  </si>
  <si>
    <t xml:space="preserve"> COL. LOS PINOS     C.P. 25198       SALTILLO, COAHUILA</t>
  </si>
  <si>
    <t>C.P. HUGO ALEJANDRO GARCIA HEREDIA</t>
  </si>
  <si>
    <t xml:space="preserve">                    AUXILIAR CONTABLE</t>
  </si>
  <si>
    <t>INDICADORES FINANCIEROS AL 31 DE JUNIO DE 2021</t>
  </si>
  <si>
    <t>www.gob.mx/cnbv</t>
  </si>
  <si>
    <t>www.udcs.mx</t>
  </si>
  <si>
    <t>www.udcs.mx/reportes</t>
  </si>
  <si>
    <t>INDICADORES FINANCIEROS AL 31 DE AGOSTO DE 2021</t>
  </si>
  <si>
    <t>INDICADORES FINANCIEROS AL 30 DE SEPTIEMBRE DE 2021</t>
  </si>
  <si>
    <t>INDICADORES FINANCIEROS AL 31 DE DICIEMBRE DE 2021</t>
  </si>
  <si>
    <t>______________________________</t>
  </si>
  <si>
    <t>LIC. DIANA LUCIA ESPINOSA BARRON</t>
  </si>
  <si>
    <t>AUDITOR INTERNO</t>
  </si>
  <si>
    <t>INDICADORES FINANCIEROS AL 31 DE MARZO DE 2022</t>
  </si>
  <si>
    <t>C.P. JESUS HERIBERTO OYERVIDES SILLER</t>
  </si>
  <si>
    <t xml:space="preserve">                   CONTADOR GENERAL</t>
  </si>
  <si>
    <t>ROE (RENTABILIDAD OBTENIDA EN EL EMPRESA)</t>
  </si>
  <si>
    <t>ROA (RENTABILIDAD OBTENIDA EN LOS ACTIVOS)</t>
  </si>
  <si>
    <t>INDICADORES FINANCIEROS AL 30 DE JUNIO DE 2022</t>
  </si>
  <si>
    <t>INDICADORES FINANCIEROS AL 30 DE SEPTIEMBRE DE 2022</t>
  </si>
  <si>
    <t>INDICADORES FINANCIEROS AL 31 DE DICIEMBRE DE 2022</t>
  </si>
  <si>
    <t>INDICADORES FINANCIEROS AL 31 DE MARZO DE 2023</t>
  </si>
  <si>
    <t>INDICADORES FINANCIEROS AL 30 DE JUNIO  DE 2024</t>
  </si>
  <si>
    <t>INDICADORES FINANCIEROS AL 31 DE ENERO DE 2024</t>
  </si>
  <si>
    <t>INDICADORES FINANCIEROS AL 29 DE FEBRERO DE 2024</t>
  </si>
  <si>
    <t>INDICADORES FINANCIEROS AL 31 DE MARZO DE 2024</t>
  </si>
  <si>
    <t>INDICADORES FINANCIEROS AL 30 DE ABRIL DE 2024</t>
  </si>
  <si>
    <t>INDICADORES FINANCIEROS AL 31 DE MAYO DE 2024</t>
  </si>
  <si>
    <t>INDICADORES FINANCIEROS AL 31 DE JULIO  DE 2024</t>
  </si>
  <si>
    <t>INDICADORES FINANCIEROS AL 31 DE AGOSTO  DE 2024</t>
  </si>
  <si>
    <t>INDICADORES FINANCIEROS AL 30 DE SEPTIEMBRE DE 2024</t>
  </si>
  <si>
    <t>INDICADORES FINANCIEROS AL 31 DE OCTUBRE DE 2024</t>
  </si>
  <si>
    <t>INDICADORES FINANCIEROS AL 31 DE DICIEMBRE DE 2024</t>
  </si>
  <si>
    <t>INDICADORES FINANCIEROS AL 30 DE NOVIEMBRE DE 2024</t>
  </si>
  <si>
    <t>INDICADORES FINANCIEROS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</si>
</sst>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#,##0.0000"/>
  </numFmts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4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2" fillId="0" borderId="3" xfId="0" applyFont="1" applyBorder="1"/>
    <xf numFmtId="0" fontId="2" fillId="0" borderId="1" xfId="0" applyFont="1" applyBorder="1"/>
    <xf numFmtId="0" fontId="6" fillId="0" borderId="0" xfId="1" applyFont="1" applyAlignment="1" applyProtection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center"/>
    </xf>
    <xf numFmtId="4" fontId="2" fillId="2" borderId="0" xfId="0" applyNumberFormat="1" applyFont="1" applyFill="1"/>
    <xf numFmtId="4" fontId="2" fillId="3" borderId="0" xfId="0" applyNumberFormat="1" applyFont="1" applyFill="1"/>
    <xf numFmtId="4" fontId="2" fillId="4" borderId="0" xfId="0" applyNumberFormat="1" applyFont="1" applyFill="1"/>
    <xf numFmtId="4" fontId="2" fillId="5" borderId="0" xfId="0" applyNumberFormat="1" applyFont="1" applyFill="1"/>
    <xf numFmtId="4" fontId="8" fillId="0" borderId="0" xfId="0" applyNumberFormat="1" applyFont="1"/>
    <xf numFmtId="4" fontId="2" fillId="6" borderId="0" xfId="0" applyNumberFormat="1" applyFont="1" applyFill="1"/>
    <xf numFmtId="43" fontId="2" fillId="0" borderId="0" xfId="2" applyFont="1"/>
    <xf numFmtId="0" fontId="5" fillId="0" borderId="0" xfId="1" applyAlignment="1" applyProtection="1"/>
    <xf numFmtId="43" fontId="0" fillId="0" borderId="0" xfId="2" applyFont="1"/>
    <xf numFmtId="4" fontId="9" fillId="0" borderId="0" xfId="0" applyNumberFormat="1" applyFont="1"/>
    <xf numFmtId="2" fontId="9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3" fillId="0" borderId="0" xfId="0" applyFont="1" applyAlignment="1">
      <alignment horizontal="center"/>
    </xf>
    <xf numFmtId="43" fontId="10" fillId="0" borderId="0" xfId="2" applyFont="1"/>
    <xf numFmtId="43" fontId="10" fillId="0" borderId="0" xfId="2" applyFont="1" applyAlignment="1">
      <alignment vertical="center"/>
    </xf>
    <xf numFmtId="43" fontId="0" fillId="0" borderId="0" xfId="2" applyFont="1" applyAlignment="1">
      <alignment vertical="center"/>
    </xf>
    <xf numFmtId="43" fontId="10" fillId="0" borderId="0" xfId="2" applyFont="1" applyAlignment="1">
      <alignment horizontal="center" vertical="top"/>
    </xf>
    <xf numFmtId="43" fontId="0" fillId="0" borderId="0" xfId="2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0</xdr:rowOff>
    </xdr:from>
    <xdr:to>
      <xdr:col>4</xdr:col>
      <xdr:colOff>228600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2315825"/>
          <a:ext cx="10953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77</xdr:row>
      <xdr:rowOff>0</xdr:rowOff>
    </xdr:from>
    <xdr:to>
      <xdr:col>4</xdr:col>
      <xdr:colOff>228600</xdr:colOff>
      <xdr:row>82</xdr:row>
      <xdr:rowOff>104775</xdr:rowOff>
    </xdr:to>
    <xdr:pic>
      <xdr:nvPicPr>
        <xdr:cNvPr id="3" name="Imagen 2" descr="logotip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42875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89FE0954-3CF4-4073-8018-3AEB3CA3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9D603EB9-E2DC-4768-8B36-AC814422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60F6199-B605-4B90-B131-5BFD1DB8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ECEDA5C-0666-4C28-ADE0-9538551E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4C5FABC8-CC56-4970-9899-13A88D3C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2497A069-BC36-4304-81D9-BEBF06E9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78720627-6780-4B1D-B784-E4C62E63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89FD6569-F41A-4063-9061-344AAEAD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D590B8B-2A84-41C3-8260-B5F87985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BDD80D7F-EE9B-4784-B8A6-30B95E3F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0</xdr:rowOff>
    </xdr:from>
    <xdr:to>
      <xdr:col>4</xdr:col>
      <xdr:colOff>228600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42875"/>
          <a:ext cx="1152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75</xdr:row>
      <xdr:rowOff>0</xdr:rowOff>
    </xdr:from>
    <xdr:to>
      <xdr:col>4</xdr:col>
      <xdr:colOff>228600</xdr:colOff>
      <xdr:row>80</xdr:row>
      <xdr:rowOff>104775</xdr:rowOff>
    </xdr:to>
    <xdr:pic>
      <xdr:nvPicPr>
        <xdr:cNvPr id="3" name="Imagen 2" descr="logotipo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142875"/>
          <a:ext cx="12287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7ABB1010-C014-420C-85DE-5FC838D8E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ED6729A4-395B-4E89-8133-C0C2C136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5A9D870E-1BB8-4D27-AEF6-720269C6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D58F39A-FFA9-43AC-8693-771513B5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C3D9081-EA8F-479A-8008-B7E1E1C4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FA0C1F3-26B7-4BA9-804A-4647BAFF3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B5A5B81-77B7-42A8-9E18-DE78BA52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6BD3347-5659-4FA8-A0AD-4D5ABD1E6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F3D52644-2DCA-434D-AF45-04E9E480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90F7344-D397-405F-906B-ACD8D4ED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90500"/>
          <a:ext cx="1228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358DF91-14E0-42AB-8028-3D1D2C70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14E223D5-BC76-424A-B900-2600EE9D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90500"/>
          <a:ext cx="1228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A0F8B1F5-70A6-4CD7-89F7-409C00D5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445F9BA-D537-4CAE-9685-BCEF379A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6F904BBA-E820-4B71-B8BD-6F99E88E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B38C7395-0D88-4655-88D3-4918185A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C7843299-BE2C-40A5-BE50-C8E88E5D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0"/>
          <a:ext cx="1247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hyperlink" Target="http://www.uniondecreditosaltillo.com/dfdic2014.pdf" TargetMode="External"/><Relationship Id="rId5" Type="http://schemas.openxmlformats.org/officeDocument/2006/relationships/hyperlink" Target="http://www.uniondecreditosaltillo.com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.cnbv.gob.mx/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0.vm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2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2.vm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3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3.vm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4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4.vm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5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5.vml"/><Relationship Id="rId5" Type="http://schemas.openxmlformats.org/officeDocument/2006/relationships/drawing" Target="../drawings/drawing15.xm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6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6.vml"/><Relationship Id="rId5" Type="http://schemas.openxmlformats.org/officeDocument/2006/relationships/drawing" Target="../drawings/drawing16.xm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7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7.vm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8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8.vml"/><Relationship Id="rId5" Type="http://schemas.openxmlformats.org/officeDocument/2006/relationships/drawing" Target="../drawings/drawing18.xml"/><Relationship Id="rId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9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9.vml"/><Relationship Id="rId5" Type="http://schemas.openxmlformats.org/officeDocument/2006/relationships/drawing" Target="../drawings/drawing19.xm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hyperlink" Target="http://www.uniondecreditosaltillo.com/dfdic2014.pdf" TargetMode="External"/><Relationship Id="rId5" Type="http://schemas.openxmlformats.org/officeDocument/2006/relationships/hyperlink" Target="http://www.uniondecreditosaltillo.com/" TargetMode="External"/><Relationship Id="rId10" Type="http://schemas.openxmlformats.org/officeDocument/2006/relationships/comments" Target="../comments2.xml"/><Relationship Id="rId4" Type="http://schemas.openxmlformats.org/officeDocument/2006/relationships/hyperlink" Target="http://www.cnbv.gob.mx/" TargetMode="External"/><Relationship Id="rId9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0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0.vm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1.vml"/><Relationship Id="rId5" Type="http://schemas.openxmlformats.org/officeDocument/2006/relationships/drawing" Target="../drawings/drawing21.xml"/><Relationship Id="rId4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2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2.vml"/><Relationship Id="rId5" Type="http://schemas.openxmlformats.org/officeDocument/2006/relationships/drawing" Target="../drawings/drawing22.xml"/><Relationship Id="rId4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3.vm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4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4.vml"/><Relationship Id="rId5" Type="http://schemas.openxmlformats.org/officeDocument/2006/relationships/drawing" Target="../drawings/drawing24.xml"/><Relationship Id="rId4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5.vml"/><Relationship Id="rId5" Type="http://schemas.openxmlformats.org/officeDocument/2006/relationships/drawing" Target="../drawings/drawing25.xml"/><Relationship Id="rId4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6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6.vm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7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7.vml"/><Relationship Id="rId5" Type="http://schemas.openxmlformats.org/officeDocument/2006/relationships/drawing" Target="../drawings/drawing27.xml"/><Relationship Id="rId4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8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8.vml"/><Relationship Id="rId5" Type="http://schemas.openxmlformats.org/officeDocument/2006/relationships/drawing" Target="../drawings/drawing28.xml"/><Relationship Id="rId4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29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29.vml"/><Relationship Id="rId5" Type="http://schemas.openxmlformats.org/officeDocument/2006/relationships/drawing" Target="../drawings/drawing29.xml"/><Relationship Id="rId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30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30.vml"/><Relationship Id="rId5" Type="http://schemas.openxmlformats.org/officeDocument/2006/relationships/drawing" Target="../drawings/drawing30.xml"/><Relationship Id="rId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3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31.vml"/><Relationship Id="rId5" Type="http://schemas.openxmlformats.org/officeDocument/2006/relationships/drawing" Target="../drawings/drawing31.xml"/><Relationship Id="rId4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5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7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ondecreditosaltillo.com/dfdic2014.pdf" TargetMode="External"/><Relationship Id="rId7" Type="http://schemas.openxmlformats.org/officeDocument/2006/relationships/comments" Target="../comments8.xml"/><Relationship Id="rId2" Type="http://schemas.openxmlformats.org/officeDocument/2006/relationships/hyperlink" Target="http://www.uniondecreditosaltillo.com/" TargetMode="External"/><Relationship Id="rId1" Type="http://schemas.openxmlformats.org/officeDocument/2006/relationships/hyperlink" Target="http://www.cnbv.gob.mx/" TargetMode="External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9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1"/>
  <sheetViews>
    <sheetView topLeftCell="A61" workbookViewId="0">
      <selection activeCell="E40" sqref="E40"/>
    </sheetView>
  </sheetViews>
  <sheetFormatPr baseColWidth="10" defaultColWidth="9.140625" defaultRowHeight="11.25" x14ac:dyDescent="0.2"/>
  <cols>
    <col min="1" max="4" width="10.85546875" style="6" bestFit="1" customWidth="1"/>
    <col min="5" max="5" width="11.42578125" style="6" customWidth="1"/>
    <col min="6" max="6" width="14.85546875" style="6" customWidth="1"/>
    <col min="7" max="7" width="10.85546875" style="6" bestFit="1" customWidth="1"/>
    <col min="8" max="9" width="9.140625" style="6"/>
    <col min="10" max="10" width="11.42578125" style="6" bestFit="1" customWidth="1"/>
    <col min="11" max="11" width="9.140625" style="6"/>
    <col min="12" max="12" width="0.140625" style="6" customWidth="1"/>
    <col min="13" max="16384" width="9.140625" style="6"/>
  </cols>
  <sheetData>
    <row r="1" spans="2:16" s="1" customFormat="1" x14ac:dyDescent="0.2">
      <c r="G1" s="2"/>
      <c r="H1" s="2"/>
      <c r="N1" s="2"/>
      <c r="O1" s="2"/>
    </row>
    <row r="2" spans="2:16" s="1" customFormat="1" x14ac:dyDescent="0.2"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s="1" customFormat="1" x14ac:dyDescent="0.2"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2:16" s="1" customFormat="1" x14ac:dyDescent="0.2">
      <c r="H4" s="1" t="s">
        <v>2</v>
      </c>
    </row>
    <row r="5" spans="2:16" s="1" customFormat="1" x14ac:dyDescent="0.2">
      <c r="C5" s="39" t="s">
        <v>42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2:16" s="1" customFormat="1" x14ac:dyDescent="0.2">
      <c r="H6" s="2"/>
      <c r="I6" s="2"/>
      <c r="O6" s="2"/>
      <c r="P6" s="2"/>
    </row>
    <row r="7" spans="2:16" s="1" customFormat="1" ht="12" thickBot="1" x14ac:dyDescent="0.25"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2:16" s="7" customFormat="1" ht="12" thickTop="1" x14ac:dyDescent="0.2">
      <c r="G8" s="8"/>
      <c r="H8" s="8"/>
      <c r="N8" s="8"/>
      <c r="O8" s="8"/>
    </row>
    <row r="9" spans="2:16" s="1" customFormat="1" x14ac:dyDescent="0.2">
      <c r="G9" s="2"/>
      <c r="H9" s="2"/>
      <c r="N9" s="2"/>
      <c r="O9" s="2"/>
    </row>
    <row r="10" spans="2:16" s="1" customFormat="1" x14ac:dyDescent="0.2">
      <c r="E10" s="3" t="s">
        <v>36</v>
      </c>
      <c r="G10" s="2"/>
      <c r="H10" s="2"/>
      <c r="I10" s="40" t="s">
        <v>37</v>
      </c>
      <c r="J10" s="40"/>
      <c r="N10" s="2"/>
      <c r="O10" s="2"/>
    </row>
    <row r="11" spans="2:16" s="1" customFormat="1" x14ac:dyDescent="0.2">
      <c r="G11" s="2"/>
      <c r="H11" s="2"/>
      <c r="N11" s="2"/>
      <c r="O11" s="4"/>
      <c r="P11" s="4"/>
    </row>
    <row r="12" spans="2:16" s="1" customFormat="1" x14ac:dyDescent="0.2">
      <c r="G12" s="2"/>
      <c r="H12" s="2"/>
      <c r="N12" s="2"/>
      <c r="O12" s="4"/>
      <c r="P12" s="4"/>
    </row>
    <row r="13" spans="2:16" s="1" customFormat="1" x14ac:dyDescent="0.2">
      <c r="B13" s="3" t="s">
        <v>3</v>
      </c>
      <c r="G13" s="2"/>
      <c r="H13" s="2"/>
      <c r="J13" s="4">
        <f>SUM(F14/F16)*100</f>
        <v>7.1403711051558085</v>
      </c>
      <c r="N13" s="2"/>
      <c r="O13" s="2"/>
      <c r="P13" s="4"/>
    </row>
    <row r="14" spans="2:16" s="1" customFormat="1" x14ac:dyDescent="0.2">
      <c r="B14" s="1" t="s">
        <v>4</v>
      </c>
      <c r="F14" s="4">
        <v>2281339</v>
      </c>
      <c r="G14" s="4"/>
      <c r="H14" s="4"/>
      <c r="I14" s="4"/>
      <c r="J14" s="4"/>
      <c r="N14" s="2"/>
      <c r="O14" s="2"/>
      <c r="P14" s="4"/>
    </row>
    <row r="15" spans="2:16" s="1" customFormat="1" x14ac:dyDescent="0.2">
      <c r="B15" s="1" t="s">
        <v>5</v>
      </c>
      <c r="F15" s="4">
        <v>29668527</v>
      </c>
      <c r="G15" s="4"/>
      <c r="H15" s="4"/>
      <c r="I15" s="4"/>
      <c r="J15" s="4"/>
      <c r="N15" s="2"/>
      <c r="P15" s="4"/>
    </row>
    <row r="16" spans="2:16" s="1" customFormat="1" x14ac:dyDescent="0.2">
      <c r="F16" s="4">
        <f>SUM(F14:F15)</f>
        <v>31949866</v>
      </c>
      <c r="G16" s="4"/>
      <c r="H16" s="4"/>
      <c r="I16" s="4"/>
      <c r="J16" s="4"/>
      <c r="N16" s="2"/>
      <c r="O16" s="4"/>
      <c r="P16" s="4"/>
    </row>
    <row r="17" spans="2:16" s="1" customFormat="1" x14ac:dyDescent="0.2">
      <c r="F17" s="4"/>
      <c r="G17" s="4"/>
      <c r="H17" s="4"/>
      <c r="I17" s="4"/>
      <c r="J17" s="4"/>
      <c r="N17" s="2"/>
      <c r="O17" s="4"/>
      <c r="P17" s="4"/>
    </row>
    <row r="18" spans="2:16" s="1" customFormat="1" x14ac:dyDescent="0.2">
      <c r="F18" s="4"/>
      <c r="G18" s="4"/>
      <c r="H18" s="4"/>
      <c r="I18" s="4"/>
      <c r="J18" s="4"/>
      <c r="N18" s="2"/>
      <c r="O18" s="4"/>
      <c r="P18" s="4"/>
    </row>
    <row r="19" spans="2:16" s="1" customFormat="1" x14ac:dyDescent="0.2">
      <c r="B19" s="3" t="s">
        <v>6</v>
      </c>
      <c r="F19" s="4"/>
      <c r="G19" s="4"/>
      <c r="H19" s="4"/>
      <c r="I19" s="4"/>
      <c r="J19" s="4"/>
      <c r="N19" s="2"/>
      <c r="O19" s="4"/>
    </row>
    <row r="20" spans="2:16" s="1" customFormat="1" x14ac:dyDescent="0.2">
      <c r="B20" s="1" t="s">
        <v>7</v>
      </c>
      <c r="F20" s="4">
        <v>814632.54</v>
      </c>
      <c r="G20" s="4"/>
      <c r="H20" s="4"/>
      <c r="I20" s="4"/>
      <c r="J20" s="4">
        <f>SUM(F20/F21)*100</f>
        <v>35.708526439954788</v>
      </c>
      <c r="N20" s="2"/>
      <c r="O20" s="4"/>
      <c r="P20" s="4"/>
    </row>
    <row r="21" spans="2:16" s="1" customFormat="1" x14ac:dyDescent="0.2">
      <c r="B21" s="1" t="s">
        <v>8</v>
      </c>
      <c r="F21" s="4">
        <v>2281339</v>
      </c>
      <c r="G21" s="4"/>
      <c r="H21" s="4"/>
      <c r="I21" s="4"/>
      <c r="J21" s="4"/>
      <c r="N21" s="2"/>
      <c r="O21" s="4"/>
      <c r="P21" s="4"/>
    </row>
    <row r="22" spans="2:16" s="1" customFormat="1" x14ac:dyDescent="0.2">
      <c r="F22" s="4"/>
      <c r="G22" s="4"/>
      <c r="H22" s="4"/>
      <c r="I22" s="4"/>
      <c r="J22" s="4"/>
      <c r="N22" s="2"/>
      <c r="O22" s="4"/>
      <c r="P22" s="4"/>
    </row>
    <row r="23" spans="2:16" s="1" customFormat="1" x14ac:dyDescent="0.2">
      <c r="F23" s="4"/>
      <c r="G23" s="4"/>
      <c r="H23" s="4"/>
      <c r="I23" s="4"/>
      <c r="J23" s="4"/>
      <c r="N23" s="2"/>
      <c r="O23" s="4"/>
      <c r="P23" s="4"/>
    </row>
    <row r="24" spans="2:16" s="1" customFormat="1" x14ac:dyDescent="0.2">
      <c r="B24" s="3" t="s">
        <v>9</v>
      </c>
      <c r="F24" s="4"/>
      <c r="G24" s="4"/>
      <c r="H24" s="4"/>
      <c r="I24" s="4"/>
      <c r="J24" s="4"/>
      <c r="N24" s="2"/>
      <c r="O24" s="4"/>
      <c r="P24" s="4"/>
    </row>
    <row r="25" spans="2:16" s="1" customFormat="1" x14ac:dyDescent="0.2">
      <c r="B25" s="1" t="s">
        <v>10</v>
      </c>
      <c r="F25" s="4">
        <v>872987</v>
      </c>
      <c r="G25" s="4"/>
      <c r="H25" s="4"/>
      <c r="I25" s="4"/>
      <c r="J25" s="4">
        <f>SUM(F25/F26)*100</f>
        <v>2.1337639988796067</v>
      </c>
      <c r="N25" s="2"/>
      <c r="O25" s="4"/>
      <c r="P25" s="4"/>
    </row>
    <row r="26" spans="2:16" s="1" customFormat="1" x14ac:dyDescent="0.2">
      <c r="B26" s="1" t="s">
        <v>11</v>
      </c>
      <c r="F26" s="4">
        <f>SUM(G55)</f>
        <v>40913006.333333336</v>
      </c>
      <c r="G26" s="4"/>
      <c r="H26" s="4"/>
      <c r="I26" s="4"/>
      <c r="J26" s="4"/>
      <c r="N26" s="2"/>
      <c r="O26" s="4"/>
      <c r="P26" s="4"/>
    </row>
    <row r="27" spans="2:16" s="1" customFormat="1" x14ac:dyDescent="0.2">
      <c r="F27" s="4"/>
      <c r="G27" s="4"/>
      <c r="H27" s="4"/>
      <c r="I27" s="4"/>
      <c r="J27" s="4"/>
      <c r="N27" s="2"/>
      <c r="O27" s="4"/>
      <c r="P27" s="4"/>
    </row>
    <row r="28" spans="2:16" s="1" customFormat="1" x14ac:dyDescent="0.2">
      <c r="F28" s="4"/>
      <c r="G28" s="4"/>
      <c r="H28" s="4"/>
      <c r="I28" s="4"/>
      <c r="J28" s="4"/>
      <c r="N28" s="2"/>
      <c r="O28" s="4"/>
      <c r="P28" s="4"/>
    </row>
    <row r="29" spans="2:16" s="1" customFormat="1" x14ac:dyDescent="0.2">
      <c r="B29" s="3" t="s">
        <v>12</v>
      </c>
      <c r="F29" s="4"/>
      <c r="G29" s="4"/>
      <c r="H29" s="4"/>
      <c r="I29" s="4"/>
      <c r="J29" s="4"/>
      <c r="N29" s="2"/>
      <c r="O29" s="4"/>
      <c r="P29" s="4"/>
    </row>
    <row r="30" spans="2:16" s="1" customFormat="1" x14ac:dyDescent="0.2">
      <c r="B30" s="1" t="s">
        <v>13</v>
      </c>
      <c r="F30" s="4">
        <v>-275431</v>
      </c>
      <c r="G30" s="4"/>
      <c r="H30" s="4"/>
      <c r="I30" s="4"/>
      <c r="J30" s="4">
        <f>SUM(F30/F31)*100</f>
        <v>-2.6859812338591493</v>
      </c>
      <c r="N30" s="2"/>
      <c r="O30" s="4"/>
      <c r="P30" s="4"/>
    </row>
    <row r="31" spans="2:16" s="1" customFormat="1" x14ac:dyDescent="0.2">
      <c r="B31" s="1" t="s">
        <v>14</v>
      </c>
      <c r="F31" s="4">
        <f>SUM(G59)</f>
        <v>10254390.333333334</v>
      </c>
      <c r="G31" s="4"/>
      <c r="H31" s="4"/>
      <c r="I31" s="4"/>
      <c r="J31" s="4"/>
      <c r="N31" s="2"/>
      <c r="O31" s="4"/>
      <c r="P31" s="4"/>
    </row>
    <row r="32" spans="2:16" s="1" customFormat="1" x14ac:dyDescent="0.2">
      <c r="F32" s="4"/>
      <c r="G32" s="4"/>
      <c r="H32" s="4"/>
      <c r="I32" s="4"/>
      <c r="J32" s="4"/>
      <c r="N32" s="2"/>
      <c r="O32" s="4"/>
      <c r="P32" s="4"/>
    </row>
    <row r="33" spans="2:16" s="1" customFormat="1" x14ac:dyDescent="0.2">
      <c r="F33" s="4"/>
      <c r="G33" s="4"/>
      <c r="H33" s="4"/>
      <c r="I33" s="4"/>
      <c r="J33" s="4"/>
      <c r="N33" s="2"/>
      <c r="O33" s="4"/>
      <c r="P33" s="4"/>
    </row>
    <row r="34" spans="2:16" s="1" customFormat="1" x14ac:dyDescent="0.2">
      <c r="B34" s="3" t="s">
        <v>15</v>
      </c>
      <c r="F34" s="4"/>
      <c r="G34" s="4"/>
      <c r="H34" s="4"/>
      <c r="I34" s="4"/>
      <c r="J34" s="4"/>
      <c r="N34" s="2"/>
      <c r="O34" s="4"/>
      <c r="P34" s="4"/>
    </row>
    <row r="35" spans="2:16" s="1" customFormat="1" x14ac:dyDescent="0.2">
      <c r="B35" s="1" t="s">
        <v>13</v>
      </c>
      <c r="F35" s="4">
        <v>-275431</v>
      </c>
      <c r="G35" s="4"/>
      <c r="H35" s="4"/>
      <c r="I35" s="4"/>
      <c r="J35" s="4">
        <f>SUM(F35/F36)*100</f>
        <v>-0.67321134447066089</v>
      </c>
      <c r="M35" s="4"/>
      <c r="N35" s="2"/>
      <c r="O35" s="4"/>
      <c r="P35" s="4"/>
    </row>
    <row r="36" spans="2:16" s="1" customFormat="1" x14ac:dyDescent="0.2">
      <c r="B36" s="1" t="s">
        <v>16</v>
      </c>
      <c r="F36" s="4">
        <f>SUM(G55)</f>
        <v>40913006.333333336</v>
      </c>
      <c r="G36" s="4"/>
      <c r="H36" s="4"/>
      <c r="I36" s="4"/>
      <c r="J36" s="4"/>
      <c r="N36" s="2"/>
      <c r="O36" s="4"/>
      <c r="P36" s="4"/>
    </row>
    <row r="37" spans="2:16" s="1" customFormat="1" x14ac:dyDescent="0.2">
      <c r="F37" s="4"/>
      <c r="G37" s="4"/>
      <c r="H37" s="4"/>
      <c r="I37" s="4"/>
      <c r="J37" s="4"/>
      <c r="N37" s="2"/>
      <c r="O37" s="4"/>
      <c r="P37" s="4"/>
    </row>
    <row r="38" spans="2:16" s="1" customFormat="1" x14ac:dyDescent="0.2">
      <c r="G38" s="2"/>
      <c r="H38" s="2"/>
      <c r="J38" s="4"/>
      <c r="N38" s="2"/>
      <c r="O38" s="4"/>
      <c r="P38" s="4"/>
    </row>
    <row r="39" spans="2:16" s="1" customFormat="1" x14ac:dyDescent="0.2">
      <c r="B39" s="3" t="s">
        <v>17</v>
      </c>
      <c r="G39" s="2"/>
      <c r="H39" s="2"/>
      <c r="J39" s="15">
        <f>SUM(F40/F41)</f>
        <v>0.28490378250025911</v>
      </c>
      <c r="N39" s="2"/>
      <c r="O39" s="4"/>
      <c r="P39" s="4"/>
    </row>
    <row r="40" spans="2:16" s="1" customFormat="1" x14ac:dyDescent="0.2">
      <c r="B40" s="1" t="s">
        <v>18</v>
      </c>
      <c r="F40" s="4">
        <v>8688740</v>
      </c>
      <c r="G40" s="4"/>
      <c r="H40" s="4"/>
      <c r="I40" s="4"/>
      <c r="N40" s="2"/>
      <c r="O40" s="4"/>
      <c r="P40" s="4"/>
    </row>
    <row r="41" spans="2:16" s="1" customFormat="1" x14ac:dyDescent="0.2">
      <c r="B41" s="1" t="s">
        <v>19</v>
      </c>
      <c r="F41" s="4">
        <v>30497103</v>
      </c>
      <c r="G41" s="4"/>
      <c r="H41" s="4"/>
      <c r="I41" s="4"/>
      <c r="J41" s="4"/>
      <c r="N41" s="2"/>
      <c r="O41" s="4"/>
      <c r="P41" s="4"/>
    </row>
    <row r="42" spans="2:16" s="1" customFormat="1" x14ac:dyDescent="0.2">
      <c r="F42" s="4"/>
      <c r="G42" s="4"/>
      <c r="H42" s="4"/>
      <c r="I42" s="4"/>
      <c r="J42" s="4"/>
      <c r="N42" s="2"/>
      <c r="O42" s="4"/>
      <c r="P42" s="4"/>
    </row>
    <row r="43" spans="2:16" s="1" customFormat="1" x14ac:dyDescent="0.2">
      <c r="F43" s="4"/>
      <c r="G43" s="4"/>
      <c r="H43" s="4"/>
      <c r="I43" s="4"/>
      <c r="J43" s="4"/>
      <c r="N43" s="2"/>
      <c r="O43" s="2"/>
    </row>
    <row r="44" spans="2:16" s="1" customFormat="1" x14ac:dyDescent="0.2">
      <c r="F44" s="4"/>
      <c r="G44" s="4"/>
      <c r="H44" s="4"/>
      <c r="I44" s="4"/>
      <c r="J44" s="4"/>
      <c r="N44" s="2"/>
      <c r="O44" s="2"/>
    </row>
    <row r="45" spans="2:16" s="1" customFormat="1" x14ac:dyDescent="0.2">
      <c r="F45" s="4"/>
      <c r="G45" s="4"/>
      <c r="H45" s="4"/>
      <c r="I45" s="4"/>
      <c r="J45" s="4"/>
      <c r="N45" s="2"/>
      <c r="O45" s="2"/>
    </row>
    <row r="46" spans="2:16" s="1" customFormat="1" x14ac:dyDescent="0.2">
      <c r="G46" s="2"/>
      <c r="H46" s="2"/>
      <c r="N46" s="2"/>
      <c r="O46" s="2"/>
    </row>
    <row r="47" spans="2:16" s="1" customFormat="1" x14ac:dyDescent="0.2">
      <c r="G47" s="2"/>
      <c r="J47" s="9"/>
      <c r="M47" s="2"/>
      <c r="N47" s="2"/>
    </row>
    <row r="48" spans="2:16" s="1" customFormat="1" x14ac:dyDescent="0.2">
      <c r="B48" s="38" t="s">
        <v>27</v>
      </c>
      <c r="C48" s="38"/>
      <c r="D48" s="38"/>
      <c r="E48" s="38"/>
      <c r="G48" s="10" t="s">
        <v>28</v>
      </c>
      <c r="H48" s="10"/>
      <c r="I48" s="10"/>
      <c r="K48" s="1" t="s">
        <v>29</v>
      </c>
      <c r="L48" s="10"/>
      <c r="M48" s="10"/>
      <c r="N48" s="10"/>
    </row>
    <row r="49" spans="1:15" s="1" customFormat="1" x14ac:dyDescent="0.2">
      <c r="B49" s="39" t="s">
        <v>30</v>
      </c>
      <c r="C49" s="39"/>
      <c r="D49" s="39"/>
      <c r="E49" s="39"/>
      <c r="G49" s="12" t="s">
        <v>31</v>
      </c>
      <c r="H49" s="12"/>
      <c r="I49" s="12"/>
      <c r="J49" s="12"/>
      <c r="K49" s="1" t="s">
        <v>32</v>
      </c>
    </row>
    <row r="50" spans="1:15" s="1" customFormat="1" x14ac:dyDescent="0.2">
      <c r="B50" s="11" t="s">
        <v>33</v>
      </c>
      <c r="F50" s="11" t="s">
        <v>34</v>
      </c>
      <c r="G50" s="2"/>
      <c r="H50" s="2"/>
      <c r="J50" s="11" t="s">
        <v>35</v>
      </c>
      <c r="N50" s="2"/>
      <c r="O50" s="2"/>
    </row>
    <row r="51" spans="1:15" s="1" customFormat="1" x14ac:dyDescent="0.2">
      <c r="G51" s="2"/>
      <c r="H51" s="2"/>
      <c r="N51" s="2"/>
      <c r="O51" s="2"/>
    </row>
    <row r="52" spans="1:15" s="1" customFormat="1" x14ac:dyDescent="0.2">
      <c r="F52" s="4"/>
      <c r="G52" s="4"/>
      <c r="H52" s="4"/>
      <c r="I52" s="4"/>
      <c r="J52" s="4"/>
      <c r="N52" s="2"/>
      <c r="O52" s="2"/>
    </row>
    <row r="53" spans="1:15" s="1" customFormat="1" x14ac:dyDescent="0.2">
      <c r="F53" s="4"/>
      <c r="G53" s="4"/>
      <c r="H53" s="4"/>
      <c r="I53" s="4"/>
      <c r="J53" s="4"/>
      <c r="N53" s="2"/>
      <c r="O53" s="2"/>
    </row>
    <row r="54" spans="1:15" s="1" customFormat="1" x14ac:dyDescent="0.2">
      <c r="A54" s="4" t="s">
        <v>16</v>
      </c>
      <c r="B54" s="4"/>
      <c r="C54" s="4"/>
      <c r="D54" s="4"/>
      <c r="E54" s="4"/>
      <c r="F54" s="4"/>
      <c r="G54" s="4"/>
      <c r="H54" s="4"/>
      <c r="I54" s="4"/>
      <c r="J54" s="4"/>
      <c r="N54" s="2"/>
      <c r="O54" s="2"/>
    </row>
    <row r="55" spans="1:15" s="1" customFormat="1" x14ac:dyDescent="0.2">
      <c r="A55" s="4">
        <v>40580048</v>
      </c>
      <c r="B55" s="4">
        <v>41066039</v>
      </c>
      <c r="C55" s="4">
        <v>41092932</v>
      </c>
      <c r="D55" s="4">
        <v>0</v>
      </c>
      <c r="E55" s="4">
        <v>0</v>
      </c>
      <c r="F55" s="4">
        <v>0</v>
      </c>
      <c r="G55" s="4">
        <f>SUM(A55:F55)/3</f>
        <v>40913006.333333336</v>
      </c>
      <c r="H55" s="4"/>
      <c r="I55" s="4"/>
      <c r="J55" s="4"/>
      <c r="N55" s="2"/>
      <c r="O55" s="2"/>
    </row>
    <row r="56" spans="1:15" s="1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N56" s="2"/>
      <c r="O56" s="2"/>
    </row>
    <row r="57" spans="1:15" s="1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N57" s="2"/>
      <c r="O57" s="2"/>
    </row>
    <row r="58" spans="1:15" s="1" customFormat="1" x14ac:dyDescent="0.2">
      <c r="A58" s="4" t="s">
        <v>14</v>
      </c>
      <c r="B58" s="4"/>
      <c r="C58" s="4"/>
      <c r="D58" s="4"/>
      <c r="E58" s="4"/>
      <c r="F58" s="4"/>
      <c r="G58" s="4"/>
      <c r="H58" s="4"/>
      <c r="I58" s="4"/>
      <c r="J58" s="4"/>
      <c r="N58" s="2"/>
      <c r="O58" s="2"/>
    </row>
    <row r="59" spans="1:15" s="1" customFormat="1" x14ac:dyDescent="0.2">
      <c r="A59" s="4">
        <v>10341920</v>
      </c>
      <c r="B59" s="4">
        <v>10284349</v>
      </c>
      <c r="C59" s="4">
        <v>10136902</v>
      </c>
      <c r="D59" s="4">
        <v>0</v>
      </c>
      <c r="E59" s="4">
        <v>0</v>
      </c>
      <c r="F59" s="4">
        <v>0</v>
      </c>
      <c r="G59" s="4">
        <f>SUM(A59:F59)/3</f>
        <v>10254390.333333334</v>
      </c>
      <c r="H59" s="4"/>
      <c r="I59" s="4"/>
      <c r="J59" s="4"/>
      <c r="N59" s="2"/>
      <c r="O59" s="2"/>
    </row>
    <row r="60" spans="1:15" s="1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N60" s="2"/>
      <c r="O60" s="2"/>
    </row>
    <row r="61" spans="1:15" s="1" customFormat="1" x14ac:dyDescent="0.2">
      <c r="D61" s="4"/>
      <c r="E61" s="4"/>
      <c r="F61" s="4"/>
      <c r="G61" s="4"/>
      <c r="H61" s="4"/>
      <c r="I61" s="4"/>
      <c r="J61" s="4"/>
      <c r="N61" s="2"/>
      <c r="O61" s="2"/>
    </row>
    <row r="62" spans="1:15" s="1" customFormat="1" x14ac:dyDescent="0.2">
      <c r="F62" s="4"/>
      <c r="G62" s="4"/>
      <c r="H62" s="4"/>
      <c r="I62" s="4"/>
      <c r="J62" s="4"/>
      <c r="N62" s="2"/>
      <c r="O62" s="2"/>
    </row>
    <row r="63" spans="1:15" s="1" customFormat="1" x14ac:dyDescent="0.2">
      <c r="F63" s="4"/>
      <c r="G63" s="4"/>
      <c r="H63" s="4"/>
      <c r="I63" s="4"/>
      <c r="J63" s="4"/>
      <c r="N63" s="2"/>
      <c r="O63" s="2"/>
    </row>
    <row r="64" spans="1:15" s="1" customFormat="1" x14ac:dyDescent="0.2">
      <c r="C64" s="1" t="s">
        <v>20</v>
      </c>
      <c r="F64" s="4"/>
      <c r="G64" s="4"/>
      <c r="H64" s="4"/>
      <c r="I64" s="4"/>
      <c r="J64" s="4"/>
      <c r="N64" s="2"/>
      <c r="O64" s="2"/>
    </row>
    <row r="65" spans="3:16" s="1" customFormat="1" x14ac:dyDescent="0.2">
      <c r="C65" s="1" t="s">
        <v>21</v>
      </c>
      <c r="F65" s="4">
        <v>56000</v>
      </c>
      <c r="G65" s="4"/>
      <c r="H65" s="4"/>
      <c r="I65" s="4"/>
      <c r="J65" s="4"/>
      <c r="N65" s="2"/>
      <c r="O65" s="2"/>
    </row>
    <row r="66" spans="3:16" s="1" customFormat="1" x14ac:dyDescent="0.2">
      <c r="C66" s="1" t="s">
        <v>22</v>
      </c>
      <c r="F66" s="4">
        <v>461730</v>
      </c>
      <c r="G66" s="4"/>
      <c r="H66" s="4"/>
      <c r="I66" s="4"/>
      <c r="J66" s="4"/>
      <c r="N66" s="2"/>
      <c r="O66" s="2"/>
    </row>
    <row r="67" spans="3:16" s="1" customFormat="1" x14ac:dyDescent="0.2">
      <c r="C67" s="1" t="s">
        <v>23</v>
      </c>
      <c r="F67" s="4">
        <v>130000</v>
      </c>
      <c r="G67" s="4"/>
      <c r="H67" s="4"/>
      <c r="I67" s="4"/>
      <c r="J67" s="4"/>
      <c r="N67" s="2"/>
      <c r="O67" s="2"/>
    </row>
    <row r="68" spans="3:16" s="1" customFormat="1" x14ac:dyDescent="0.2">
      <c r="C68" s="1" t="s">
        <v>24</v>
      </c>
      <c r="F68" s="4">
        <v>87154.94</v>
      </c>
      <c r="G68" s="4"/>
      <c r="H68" s="4"/>
      <c r="I68" s="4"/>
      <c r="J68" s="4"/>
      <c r="N68" s="2"/>
      <c r="O68" s="2"/>
    </row>
    <row r="69" spans="3:16" s="1" customFormat="1" x14ac:dyDescent="0.2">
      <c r="C69" s="1" t="s">
        <v>25</v>
      </c>
      <c r="F69" s="4">
        <v>7385.33</v>
      </c>
      <c r="G69" s="4"/>
      <c r="H69" s="4"/>
      <c r="I69" s="4"/>
      <c r="J69" s="4"/>
      <c r="N69" s="2"/>
      <c r="O69" s="2"/>
    </row>
    <row r="70" spans="3:16" s="1" customFormat="1" x14ac:dyDescent="0.2">
      <c r="C70" s="1" t="s">
        <v>26</v>
      </c>
      <c r="F70" s="4">
        <v>72362.27</v>
      </c>
      <c r="G70" s="4"/>
      <c r="H70" s="4"/>
      <c r="I70" s="4"/>
      <c r="J70" s="4"/>
      <c r="N70" s="2"/>
      <c r="O70" s="2"/>
    </row>
    <row r="71" spans="3:16" s="1" customFormat="1" x14ac:dyDescent="0.2">
      <c r="F71" s="5">
        <f>SUM(F65:F70)</f>
        <v>814632.53999999992</v>
      </c>
      <c r="G71" s="4"/>
      <c r="H71" s="4"/>
      <c r="I71" s="4"/>
      <c r="J71" s="4"/>
      <c r="N71" s="2"/>
      <c r="O71" s="2"/>
    </row>
    <row r="72" spans="3:16" s="1" customFormat="1" x14ac:dyDescent="0.2">
      <c r="F72" s="4"/>
      <c r="G72" s="4"/>
      <c r="H72" s="4"/>
      <c r="I72" s="4"/>
      <c r="J72" s="4"/>
      <c r="N72" s="2"/>
      <c r="O72" s="2"/>
    </row>
    <row r="73" spans="3:16" s="1" customFormat="1" x14ac:dyDescent="0.2">
      <c r="F73" s="4"/>
      <c r="G73" s="4"/>
      <c r="H73" s="4"/>
      <c r="I73" s="4"/>
      <c r="J73" s="4"/>
      <c r="N73" s="2"/>
      <c r="O73" s="2"/>
    </row>
    <row r="74" spans="3:16" s="1" customFormat="1" x14ac:dyDescent="0.2">
      <c r="F74" s="4"/>
      <c r="G74" s="4"/>
      <c r="H74" s="4"/>
      <c r="I74" s="4"/>
      <c r="J74" s="4"/>
      <c r="N74" s="2"/>
      <c r="O74" s="2"/>
    </row>
    <row r="77" spans="3:16" s="1" customFormat="1" x14ac:dyDescent="0.2">
      <c r="G77" s="2"/>
      <c r="H77" s="2"/>
      <c r="N77" s="2"/>
      <c r="O77" s="2"/>
    </row>
    <row r="78" spans="3:16" s="1" customFormat="1" x14ac:dyDescent="0.2">
      <c r="C78" s="39" t="s"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</row>
    <row r="79" spans="3:16" s="1" customFormat="1" x14ac:dyDescent="0.2">
      <c r="C79" s="39" t="s">
        <v>1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3:16" s="1" customFormat="1" x14ac:dyDescent="0.2">
      <c r="H80" s="1" t="s">
        <v>2</v>
      </c>
    </row>
    <row r="81" spans="2:16" s="1" customFormat="1" x14ac:dyDescent="0.2">
      <c r="C81" s="39" t="s">
        <v>42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2:16" s="1" customFormat="1" x14ac:dyDescent="0.2">
      <c r="H82" s="2"/>
      <c r="I82" s="2"/>
      <c r="O82" s="2"/>
      <c r="P82" s="2"/>
    </row>
    <row r="83" spans="2:16" s="1" customFormat="1" ht="12" thickBot="1" x14ac:dyDescent="0.25">
      <c r="C83" s="39" t="s">
        <v>36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</row>
    <row r="84" spans="2:16" s="7" customFormat="1" ht="12" thickTop="1" x14ac:dyDescent="0.2">
      <c r="G84" s="8"/>
      <c r="H84" s="8"/>
      <c r="N84" s="8"/>
      <c r="O84" s="8"/>
    </row>
    <row r="85" spans="2:16" s="1" customFormat="1" x14ac:dyDescent="0.2">
      <c r="G85" s="2"/>
      <c r="H85" s="2"/>
      <c r="N85" s="2"/>
      <c r="O85" s="2"/>
    </row>
    <row r="86" spans="2:16" s="1" customFormat="1" x14ac:dyDescent="0.2">
      <c r="E86" s="3" t="s">
        <v>36</v>
      </c>
      <c r="G86" s="2"/>
      <c r="H86" s="2"/>
      <c r="I86" s="40" t="s">
        <v>37</v>
      </c>
      <c r="J86" s="40"/>
      <c r="N86" s="2"/>
      <c r="O86" s="2"/>
    </row>
    <row r="87" spans="2:16" s="1" customFormat="1" x14ac:dyDescent="0.2">
      <c r="G87" s="2"/>
      <c r="H87" s="2"/>
      <c r="N87" s="2"/>
      <c r="O87" s="4"/>
      <c r="P87" s="4"/>
    </row>
    <row r="88" spans="2:16" s="1" customFormat="1" x14ac:dyDescent="0.2">
      <c r="G88" s="2"/>
      <c r="H88" s="2"/>
      <c r="N88" s="2"/>
      <c r="O88" s="4"/>
      <c r="P88" s="4"/>
    </row>
    <row r="89" spans="2:16" s="1" customFormat="1" x14ac:dyDescent="0.2">
      <c r="B89" s="3" t="s">
        <v>3</v>
      </c>
      <c r="G89" s="2"/>
      <c r="H89" s="2"/>
      <c r="J89" s="4">
        <f>SUM(F90/F92)*100</f>
        <v>7.1403711051558085</v>
      </c>
      <c r="N89" s="2"/>
      <c r="O89" s="2"/>
      <c r="P89" s="4"/>
    </row>
    <row r="90" spans="2:16" s="1" customFormat="1" x14ac:dyDescent="0.2">
      <c r="B90" s="1" t="s">
        <v>4</v>
      </c>
      <c r="F90" s="4">
        <v>2281339</v>
      </c>
      <c r="G90" s="4"/>
      <c r="H90" s="4"/>
      <c r="I90" s="4"/>
      <c r="J90" s="4"/>
      <c r="N90" s="2"/>
      <c r="O90" s="2"/>
      <c r="P90" s="4"/>
    </row>
    <row r="91" spans="2:16" s="1" customFormat="1" x14ac:dyDescent="0.2">
      <c r="B91" s="1" t="s">
        <v>5</v>
      </c>
      <c r="F91" s="4">
        <v>29668527</v>
      </c>
      <c r="G91" s="4"/>
      <c r="H91" s="4"/>
      <c r="I91" s="4"/>
      <c r="J91" s="4"/>
      <c r="N91" s="2"/>
      <c r="P91" s="4"/>
    </row>
    <row r="92" spans="2:16" s="1" customFormat="1" x14ac:dyDescent="0.2">
      <c r="F92" s="4">
        <f>SUM(F90:F91)</f>
        <v>31949866</v>
      </c>
      <c r="G92" s="4"/>
      <c r="H92" s="4"/>
      <c r="I92" s="4"/>
      <c r="J92" s="4"/>
      <c r="N92" s="2"/>
      <c r="O92" s="4"/>
      <c r="P92" s="4"/>
    </row>
    <row r="93" spans="2:16" s="1" customFormat="1" x14ac:dyDescent="0.2">
      <c r="F93" s="4"/>
      <c r="G93" s="4"/>
      <c r="H93" s="4"/>
      <c r="I93" s="4"/>
      <c r="J93" s="4"/>
      <c r="N93" s="2"/>
      <c r="O93" s="4"/>
      <c r="P93" s="4"/>
    </row>
    <row r="94" spans="2:16" s="1" customFormat="1" x14ac:dyDescent="0.2">
      <c r="F94" s="4"/>
      <c r="G94" s="4"/>
      <c r="H94" s="4"/>
      <c r="I94" s="4"/>
      <c r="J94" s="4"/>
      <c r="N94" s="2"/>
      <c r="O94" s="4"/>
      <c r="P94" s="4"/>
    </row>
    <row r="95" spans="2:16" s="1" customFormat="1" x14ac:dyDescent="0.2">
      <c r="B95" s="3" t="s">
        <v>6</v>
      </c>
      <c r="F95" s="4"/>
      <c r="G95" s="4"/>
      <c r="H95" s="4"/>
      <c r="I95" s="4"/>
      <c r="J95" s="4"/>
      <c r="N95" s="2"/>
      <c r="O95" s="4"/>
    </row>
    <row r="96" spans="2:16" s="1" customFormat="1" x14ac:dyDescent="0.2">
      <c r="B96" s="1" t="s">
        <v>7</v>
      </c>
      <c r="F96" s="4">
        <v>814632.54</v>
      </c>
      <c r="G96" s="4"/>
      <c r="H96" s="4"/>
      <c r="I96" s="4"/>
      <c r="J96" s="4">
        <f>SUM(F96/F97)*100</f>
        <v>35.708526439954788</v>
      </c>
      <c r="N96" s="2"/>
      <c r="O96" s="4"/>
      <c r="P96" s="4"/>
    </row>
    <row r="97" spans="2:16" s="1" customFormat="1" x14ac:dyDescent="0.2">
      <c r="B97" s="1" t="s">
        <v>8</v>
      </c>
      <c r="F97" s="4">
        <v>2281339</v>
      </c>
      <c r="G97" s="4"/>
      <c r="H97" s="4"/>
      <c r="I97" s="4"/>
      <c r="J97" s="4"/>
      <c r="N97" s="2"/>
      <c r="O97" s="4"/>
      <c r="P97" s="4"/>
    </row>
    <row r="98" spans="2:16" s="1" customFormat="1" x14ac:dyDescent="0.2">
      <c r="F98" s="4"/>
      <c r="G98" s="4"/>
      <c r="H98" s="4"/>
      <c r="I98" s="4"/>
      <c r="J98" s="4"/>
      <c r="N98" s="2"/>
      <c r="O98" s="4"/>
      <c r="P98" s="4"/>
    </row>
    <row r="99" spans="2:16" s="1" customFormat="1" x14ac:dyDescent="0.2">
      <c r="F99" s="4"/>
      <c r="G99" s="4"/>
      <c r="H99" s="4"/>
      <c r="I99" s="4"/>
      <c r="J99" s="4"/>
      <c r="N99" s="2"/>
      <c r="O99" s="4"/>
      <c r="P99" s="4"/>
    </row>
    <row r="100" spans="2:16" s="1" customFormat="1" x14ac:dyDescent="0.2">
      <c r="B100" s="3" t="s">
        <v>9</v>
      </c>
      <c r="F100" s="4"/>
      <c r="G100" s="4"/>
      <c r="H100" s="4"/>
      <c r="I100" s="4"/>
      <c r="J100" s="4"/>
      <c r="N100" s="2"/>
      <c r="O100" s="4"/>
      <c r="P100" s="4"/>
    </row>
    <row r="101" spans="2:16" s="1" customFormat="1" x14ac:dyDescent="0.2">
      <c r="B101" s="1" t="s">
        <v>10</v>
      </c>
      <c r="F101" s="4">
        <v>872987</v>
      </c>
      <c r="G101" s="4"/>
      <c r="H101" s="4"/>
      <c r="I101" s="4"/>
      <c r="J101" s="4">
        <f>SUM(F101/F102)*100</f>
        <v>2.1337639988796067</v>
      </c>
      <c r="N101" s="2"/>
      <c r="O101" s="4"/>
      <c r="P101" s="4"/>
    </row>
    <row r="102" spans="2:16" s="1" customFormat="1" x14ac:dyDescent="0.2">
      <c r="B102" s="1" t="s">
        <v>11</v>
      </c>
      <c r="F102" s="4">
        <f>SUM(G134)</f>
        <v>40913006.333333336</v>
      </c>
      <c r="G102" s="4"/>
      <c r="H102" s="4"/>
      <c r="I102" s="4"/>
      <c r="J102" s="4"/>
      <c r="N102" s="2"/>
      <c r="O102" s="4"/>
      <c r="P102" s="4"/>
    </row>
    <row r="103" spans="2:16" s="1" customFormat="1" x14ac:dyDescent="0.2">
      <c r="F103" s="4"/>
      <c r="G103" s="4"/>
      <c r="H103" s="4"/>
      <c r="I103" s="4"/>
      <c r="J103" s="4"/>
      <c r="N103" s="2"/>
      <c r="O103" s="4"/>
      <c r="P103" s="4"/>
    </row>
    <row r="104" spans="2:16" s="1" customFormat="1" x14ac:dyDescent="0.2">
      <c r="F104" s="4"/>
      <c r="G104" s="4"/>
      <c r="H104" s="4"/>
      <c r="I104" s="4"/>
      <c r="J104" s="4"/>
      <c r="N104" s="2"/>
      <c r="O104" s="4"/>
      <c r="P104" s="4"/>
    </row>
    <row r="105" spans="2:16" s="1" customFormat="1" x14ac:dyDescent="0.2">
      <c r="B105" s="3" t="s">
        <v>12</v>
      </c>
      <c r="F105" s="4"/>
      <c r="G105" s="4"/>
      <c r="H105" s="4"/>
      <c r="I105" s="4"/>
      <c r="J105" s="4"/>
      <c r="N105" s="2"/>
      <c r="O105" s="4"/>
      <c r="P105" s="4"/>
    </row>
    <row r="106" spans="2:16" s="1" customFormat="1" x14ac:dyDescent="0.2">
      <c r="B106" s="1" t="s">
        <v>13</v>
      </c>
      <c r="F106" s="4">
        <v>-275431</v>
      </c>
      <c r="G106" s="4"/>
      <c r="H106" s="4"/>
      <c r="I106" s="4"/>
      <c r="J106" s="4">
        <f>SUM(F106/F107)*100</f>
        <v>-2.6859812338591493</v>
      </c>
      <c r="N106" s="2"/>
      <c r="O106" s="4"/>
      <c r="P106" s="4"/>
    </row>
    <row r="107" spans="2:16" s="1" customFormat="1" x14ac:dyDescent="0.2">
      <c r="B107" s="1" t="s">
        <v>14</v>
      </c>
      <c r="F107" s="4">
        <f>SUM(G138)</f>
        <v>10254390.333333334</v>
      </c>
      <c r="G107" s="4"/>
      <c r="H107" s="4"/>
      <c r="I107" s="4"/>
      <c r="J107" s="4"/>
      <c r="N107" s="2"/>
      <c r="O107" s="4"/>
      <c r="P107" s="4"/>
    </row>
    <row r="108" spans="2:16" s="1" customFormat="1" x14ac:dyDescent="0.2">
      <c r="F108" s="4"/>
      <c r="G108" s="4"/>
      <c r="H108" s="4"/>
      <c r="I108" s="4"/>
      <c r="J108" s="4"/>
      <c r="N108" s="2"/>
      <c r="O108" s="4"/>
      <c r="P108" s="4"/>
    </row>
    <row r="109" spans="2:16" s="1" customFormat="1" x14ac:dyDescent="0.2">
      <c r="F109" s="4"/>
      <c r="G109" s="4"/>
      <c r="H109" s="4"/>
      <c r="I109" s="4"/>
      <c r="J109" s="4"/>
      <c r="N109" s="2"/>
      <c r="O109" s="4"/>
      <c r="P109" s="4"/>
    </row>
    <row r="110" spans="2:16" s="1" customFormat="1" x14ac:dyDescent="0.2">
      <c r="B110" s="3" t="s">
        <v>15</v>
      </c>
      <c r="F110" s="4"/>
      <c r="G110" s="4"/>
      <c r="H110" s="4"/>
      <c r="I110" s="4"/>
      <c r="J110" s="4"/>
      <c r="N110" s="2"/>
      <c r="O110" s="4"/>
      <c r="P110" s="4"/>
    </row>
    <row r="111" spans="2:16" s="1" customFormat="1" x14ac:dyDescent="0.2">
      <c r="B111" s="1" t="s">
        <v>13</v>
      </c>
      <c r="F111" s="4">
        <v>-275431</v>
      </c>
      <c r="G111" s="4"/>
      <c r="H111" s="4"/>
      <c r="I111" s="4"/>
      <c r="J111" s="4">
        <f>SUM(F111/F112)*100</f>
        <v>-0.67321134447066089</v>
      </c>
      <c r="M111" s="4"/>
      <c r="N111" s="2"/>
      <c r="O111" s="4"/>
      <c r="P111" s="4"/>
    </row>
    <row r="112" spans="2:16" s="1" customFormat="1" x14ac:dyDescent="0.2">
      <c r="B112" s="1" t="s">
        <v>16</v>
      </c>
      <c r="F112" s="4">
        <f>SUM(G134)</f>
        <v>40913006.333333336</v>
      </c>
      <c r="G112" s="4"/>
      <c r="H112" s="4"/>
      <c r="I112" s="4"/>
      <c r="J112" s="4"/>
      <c r="N112" s="2"/>
      <c r="O112" s="4"/>
      <c r="P112" s="4"/>
    </row>
    <row r="113" spans="2:16" s="1" customFormat="1" x14ac:dyDescent="0.2">
      <c r="F113" s="4"/>
      <c r="G113" s="4"/>
      <c r="H113" s="4"/>
      <c r="I113" s="4"/>
      <c r="J113" s="4"/>
      <c r="N113" s="2"/>
      <c r="O113" s="4"/>
      <c r="P113" s="4"/>
    </row>
    <row r="114" spans="2:16" s="1" customFormat="1" x14ac:dyDescent="0.2">
      <c r="G114" s="2"/>
      <c r="H114" s="2"/>
      <c r="J114" s="4"/>
      <c r="N114" s="2"/>
      <c r="O114" s="4"/>
      <c r="P114" s="4"/>
    </row>
    <row r="115" spans="2:16" s="1" customFormat="1" x14ac:dyDescent="0.2">
      <c r="B115" s="3" t="s">
        <v>17</v>
      </c>
      <c r="G115" s="2"/>
      <c r="H115" s="2"/>
      <c r="J115" s="4">
        <f>SUM(F119/F120)</f>
        <v>1.2984621195003341</v>
      </c>
      <c r="N115" s="2"/>
      <c r="O115" s="4"/>
      <c r="P115" s="4"/>
    </row>
    <row r="116" spans="2:16" s="1" customFormat="1" x14ac:dyDescent="0.2">
      <c r="B116" s="1" t="s">
        <v>18</v>
      </c>
      <c r="E116" s="1" t="s">
        <v>39</v>
      </c>
      <c r="F116" s="4">
        <v>8688740</v>
      </c>
      <c r="G116" s="4"/>
      <c r="H116" s="4"/>
      <c r="I116" s="4"/>
      <c r="N116" s="2"/>
      <c r="O116" s="4"/>
      <c r="P116" s="4"/>
    </row>
    <row r="117" spans="2:16" s="1" customFormat="1" x14ac:dyDescent="0.2">
      <c r="E117" s="1" t="s">
        <v>40</v>
      </c>
      <c r="F117" s="4">
        <v>30862349</v>
      </c>
      <c r="G117" s="4"/>
      <c r="H117" s="4"/>
      <c r="I117" s="4"/>
      <c r="J117" s="4"/>
      <c r="N117" s="2"/>
      <c r="O117" s="4"/>
      <c r="P117" s="4"/>
    </row>
    <row r="118" spans="2:16" s="1" customFormat="1" x14ac:dyDescent="0.2">
      <c r="E118" s="1" t="s">
        <v>41</v>
      </c>
      <c r="F118" s="4">
        <v>48244</v>
      </c>
      <c r="G118" s="4"/>
      <c r="H118" s="4"/>
      <c r="I118" s="4"/>
      <c r="J118" s="4"/>
      <c r="N118" s="2"/>
      <c r="O118" s="4"/>
      <c r="P118" s="4"/>
    </row>
    <row r="119" spans="2:16" s="1" customFormat="1" x14ac:dyDescent="0.2">
      <c r="F119" s="4">
        <f>SUM(F116:F118)</f>
        <v>39599333</v>
      </c>
      <c r="G119" s="4"/>
      <c r="H119" s="4"/>
      <c r="I119" s="4"/>
      <c r="J119" s="4"/>
      <c r="N119" s="2"/>
      <c r="O119" s="4"/>
      <c r="P119" s="4"/>
    </row>
    <row r="120" spans="2:16" s="1" customFormat="1" x14ac:dyDescent="0.2">
      <c r="B120" s="1" t="s">
        <v>19</v>
      </c>
      <c r="F120" s="4">
        <v>30497103</v>
      </c>
      <c r="G120" s="4"/>
      <c r="H120" s="4"/>
      <c r="I120" s="4"/>
      <c r="J120" s="4"/>
      <c r="N120" s="2"/>
      <c r="O120" s="4"/>
      <c r="P120" s="4"/>
    </row>
    <row r="121" spans="2:16" s="1" customFormat="1" x14ac:dyDescent="0.2">
      <c r="F121" s="4"/>
      <c r="G121" s="4"/>
      <c r="H121" s="4"/>
      <c r="I121" s="4"/>
      <c r="J121" s="4"/>
      <c r="N121" s="2"/>
      <c r="O121" s="4"/>
      <c r="P121" s="4"/>
    </row>
    <row r="122" spans="2:16" s="1" customFormat="1" x14ac:dyDescent="0.2">
      <c r="F122" s="4"/>
      <c r="G122" s="4"/>
      <c r="H122" s="4"/>
      <c r="I122" s="4"/>
      <c r="J122" s="4"/>
      <c r="N122" s="2"/>
      <c r="O122" s="2"/>
    </row>
    <row r="123" spans="2:16" s="1" customFormat="1" x14ac:dyDescent="0.2">
      <c r="F123" s="4"/>
      <c r="G123" s="4"/>
      <c r="H123" s="4"/>
      <c r="I123" s="4"/>
      <c r="J123" s="4"/>
      <c r="N123" s="2"/>
      <c r="O123" s="2"/>
    </row>
    <row r="124" spans="2:16" s="1" customFormat="1" x14ac:dyDescent="0.2">
      <c r="F124" s="4"/>
      <c r="G124" s="4"/>
      <c r="H124" s="4"/>
      <c r="I124" s="4"/>
      <c r="J124" s="4"/>
      <c r="N124" s="2"/>
      <c r="O124" s="2"/>
    </row>
    <row r="125" spans="2:16" s="1" customFormat="1" x14ac:dyDescent="0.2">
      <c r="G125" s="2"/>
      <c r="H125" s="2"/>
      <c r="N125" s="2"/>
      <c r="O125" s="2"/>
    </row>
    <row r="126" spans="2:16" s="1" customFormat="1" x14ac:dyDescent="0.2">
      <c r="G126" s="2"/>
      <c r="J126" s="9"/>
      <c r="M126" s="2"/>
      <c r="N126" s="2"/>
    </row>
    <row r="127" spans="2:16" s="1" customFormat="1" x14ac:dyDescent="0.2">
      <c r="B127" s="38" t="s">
        <v>27</v>
      </c>
      <c r="C127" s="38"/>
      <c r="D127" s="38"/>
      <c r="E127" s="38"/>
      <c r="G127" s="10" t="s">
        <v>28</v>
      </c>
      <c r="H127" s="10"/>
      <c r="I127" s="10"/>
      <c r="K127" s="1" t="s">
        <v>29</v>
      </c>
      <c r="L127" s="10"/>
      <c r="M127" s="10"/>
      <c r="N127" s="10"/>
    </row>
    <row r="128" spans="2:16" s="1" customFormat="1" x14ac:dyDescent="0.2">
      <c r="B128" s="39" t="s">
        <v>30</v>
      </c>
      <c r="C128" s="39"/>
      <c r="D128" s="39"/>
      <c r="E128" s="39"/>
      <c r="G128" s="12" t="s">
        <v>31</v>
      </c>
      <c r="H128" s="12"/>
      <c r="I128" s="12"/>
      <c r="J128" s="12"/>
      <c r="K128" s="1" t="s">
        <v>32</v>
      </c>
    </row>
    <row r="129" spans="1:15" s="1" customFormat="1" x14ac:dyDescent="0.2">
      <c r="B129" s="11" t="s">
        <v>33</v>
      </c>
      <c r="F129" s="11" t="s">
        <v>34</v>
      </c>
      <c r="G129" s="2"/>
      <c r="H129" s="2"/>
      <c r="J129" s="11" t="s">
        <v>35</v>
      </c>
      <c r="N129" s="2"/>
      <c r="O129" s="2"/>
    </row>
    <row r="130" spans="1:15" s="1" customFormat="1" x14ac:dyDescent="0.2">
      <c r="G130" s="2"/>
      <c r="H130" s="2"/>
      <c r="N130" s="2"/>
      <c r="O130" s="2"/>
    </row>
    <row r="131" spans="1:15" s="1" customFormat="1" x14ac:dyDescent="0.2">
      <c r="F131" s="4"/>
      <c r="G131" s="4"/>
      <c r="H131" s="4"/>
      <c r="I131" s="4"/>
      <c r="J131" s="4"/>
      <c r="N131" s="2"/>
      <c r="O131" s="2"/>
    </row>
    <row r="132" spans="1:15" s="1" customFormat="1" x14ac:dyDescent="0.2">
      <c r="F132" s="4"/>
      <c r="G132" s="4"/>
      <c r="H132" s="4"/>
      <c r="I132" s="4"/>
      <c r="J132" s="4"/>
      <c r="N132" s="2"/>
      <c r="O132" s="2"/>
    </row>
    <row r="133" spans="1:15" s="1" customFormat="1" x14ac:dyDescent="0.2">
      <c r="A133" s="4" t="s">
        <v>16</v>
      </c>
      <c r="B133" s="4"/>
      <c r="C133" s="4"/>
      <c r="D133" s="4"/>
      <c r="E133" s="4"/>
      <c r="F133" s="4"/>
      <c r="G133" s="4"/>
      <c r="H133" s="4"/>
      <c r="I133" s="4"/>
      <c r="J133" s="4"/>
      <c r="N133" s="2"/>
      <c r="O133" s="2"/>
    </row>
    <row r="134" spans="1:15" s="1" customFormat="1" x14ac:dyDescent="0.2">
      <c r="A134" s="4">
        <v>40580048</v>
      </c>
      <c r="B134" s="4">
        <v>41066039</v>
      </c>
      <c r="C134" s="4">
        <v>41092932</v>
      </c>
      <c r="D134" s="4">
        <v>0</v>
      </c>
      <c r="E134" s="4">
        <v>0</v>
      </c>
      <c r="F134" s="4">
        <v>0</v>
      </c>
      <c r="G134" s="4">
        <f>SUM(A134:F134)/3</f>
        <v>40913006.333333336</v>
      </c>
      <c r="H134" s="4"/>
      <c r="I134" s="4"/>
      <c r="J134" s="4"/>
      <c r="N134" s="2"/>
      <c r="O134" s="2"/>
    </row>
    <row r="135" spans="1:15" s="1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N135" s="2"/>
      <c r="O135" s="2"/>
    </row>
    <row r="136" spans="1:15" s="1" customForma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N136" s="2"/>
      <c r="O136" s="2"/>
    </row>
    <row r="137" spans="1:15" s="1" customFormat="1" x14ac:dyDescent="0.2">
      <c r="A137" s="4" t="s">
        <v>14</v>
      </c>
      <c r="B137" s="4"/>
      <c r="C137" s="4"/>
      <c r="D137" s="4"/>
      <c r="E137" s="4"/>
      <c r="F137" s="4"/>
      <c r="G137" s="4"/>
      <c r="H137" s="4"/>
      <c r="I137" s="4"/>
      <c r="J137" s="4"/>
      <c r="N137" s="2"/>
      <c r="O137" s="2"/>
    </row>
    <row r="138" spans="1:15" s="1" customFormat="1" x14ac:dyDescent="0.2">
      <c r="A138" s="4">
        <v>10341920</v>
      </c>
      <c r="B138" s="4">
        <v>10284349</v>
      </c>
      <c r="C138" s="4">
        <v>10136902</v>
      </c>
      <c r="D138" s="4">
        <v>0</v>
      </c>
      <c r="E138" s="4">
        <v>0</v>
      </c>
      <c r="F138" s="4">
        <v>0</v>
      </c>
      <c r="G138" s="4">
        <f>SUM(A138:F138)/3</f>
        <v>10254390.333333334</v>
      </c>
      <c r="H138" s="4"/>
      <c r="I138" s="4"/>
      <c r="J138" s="4"/>
      <c r="N138" s="2"/>
      <c r="O138" s="2"/>
    </row>
    <row r="139" spans="1:15" s="1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N139" s="2"/>
      <c r="O139" s="2"/>
    </row>
    <row r="140" spans="1:15" s="1" customFormat="1" x14ac:dyDescent="0.2">
      <c r="D140" s="4"/>
      <c r="E140" s="4"/>
      <c r="F140" s="4"/>
      <c r="G140" s="4"/>
      <c r="H140" s="4"/>
      <c r="I140" s="4"/>
      <c r="J140" s="4"/>
      <c r="N140" s="2"/>
      <c r="O140" s="2"/>
    </row>
    <row r="141" spans="1:15" s="1" customFormat="1" x14ac:dyDescent="0.2">
      <c r="F141" s="4"/>
      <c r="G141" s="4"/>
      <c r="H141" s="4"/>
      <c r="I141" s="4"/>
      <c r="J141" s="4"/>
      <c r="N141" s="2"/>
      <c r="O141" s="2"/>
    </row>
    <row r="142" spans="1:15" s="1" customFormat="1" x14ac:dyDescent="0.2">
      <c r="F142" s="4"/>
      <c r="G142" s="4"/>
      <c r="H142" s="4"/>
      <c r="I142" s="4"/>
      <c r="J142" s="4"/>
      <c r="N142" s="2"/>
      <c r="O142" s="2"/>
    </row>
    <row r="143" spans="1:15" s="1" customFormat="1" x14ac:dyDescent="0.2">
      <c r="C143" s="1" t="s">
        <v>20</v>
      </c>
      <c r="F143" s="4"/>
      <c r="G143" s="4"/>
      <c r="H143" s="4"/>
      <c r="I143" s="4"/>
      <c r="J143" s="4"/>
      <c r="N143" s="2"/>
      <c r="O143" s="2"/>
    </row>
    <row r="144" spans="1:15" s="1" customFormat="1" x14ac:dyDescent="0.2">
      <c r="C144" s="1" t="s">
        <v>21</v>
      </c>
      <c r="F144" s="4">
        <v>56000</v>
      </c>
      <c r="G144" s="4"/>
      <c r="H144" s="4"/>
      <c r="I144" s="4"/>
      <c r="J144" s="4"/>
      <c r="N144" s="2"/>
      <c r="O144" s="2"/>
    </row>
    <row r="145" spans="3:15" s="1" customFormat="1" x14ac:dyDescent="0.2">
      <c r="C145" s="1" t="s">
        <v>22</v>
      </c>
      <c r="F145" s="4">
        <v>461730</v>
      </c>
      <c r="G145" s="4"/>
      <c r="H145" s="4"/>
      <c r="I145" s="4"/>
      <c r="J145" s="4"/>
      <c r="N145" s="2"/>
      <c r="O145" s="2"/>
    </row>
    <row r="146" spans="3:15" s="1" customFormat="1" x14ac:dyDescent="0.2">
      <c r="C146" s="1" t="s">
        <v>23</v>
      </c>
      <c r="F146" s="4">
        <v>130000</v>
      </c>
      <c r="G146" s="4"/>
      <c r="H146" s="4"/>
      <c r="I146" s="4"/>
      <c r="J146" s="4"/>
      <c r="N146" s="2"/>
      <c r="O146" s="2"/>
    </row>
    <row r="147" spans="3:15" s="1" customFormat="1" x14ac:dyDescent="0.2">
      <c r="C147" s="1" t="s">
        <v>24</v>
      </c>
      <c r="F147" s="4">
        <v>87154.94</v>
      </c>
      <c r="G147" s="4"/>
      <c r="H147" s="4"/>
      <c r="I147" s="4"/>
      <c r="J147" s="4"/>
      <c r="N147" s="2"/>
      <c r="O147" s="2"/>
    </row>
    <row r="148" spans="3:15" s="1" customFormat="1" x14ac:dyDescent="0.2">
      <c r="C148" s="1" t="s">
        <v>25</v>
      </c>
      <c r="F148" s="4">
        <v>7385.33</v>
      </c>
      <c r="G148" s="4"/>
      <c r="H148" s="4"/>
      <c r="I148" s="4"/>
      <c r="J148" s="4"/>
      <c r="N148" s="2"/>
      <c r="O148" s="2"/>
    </row>
    <row r="149" spans="3:15" s="1" customFormat="1" x14ac:dyDescent="0.2">
      <c r="C149" s="1" t="s">
        <v>26</v>
      </c>
      <c r="F149" s="4">
        <v>72362.27</v>
      </c>
      <c r="G149" s="4"/>
      <c r="H149" s="4"/>
      <c r="I149" s="4"/>
      <c r="J149" s="4"/>
      <c r="N149" s="2"/>
      <c r="O149" s="2"/>
    </row>
    <row r="150" spans="3:15" s="1" customFormat="1" x14ac:dyDescent="0.2">
      <c r="F150" s="5">
        <f>SUM(F144:F149)</f>
        <v>814632.53999999992</v>
      </c>
      <c r="G150" s="4"/>
      <c r="H150" s="4"/>
      <c r="I150" s="4"/>
      <c r="J150" s="4"/>
      <c r="N150" s="2"/>
      <c r="O150" s="2"/>
    </row>
    <row r="151" spans="3:15" s="1" customFormat="1" x14ac:dyDescent="0.2">
      <c r="F151" s="4"/>
      <c r="G151" s="4"/>
      <c r="H151" s="4"/>
      <c r="I151" s="4"/>
      <c r="J151" s="4"/>
      <c r="N151" s="2"/>
      <c r="O151" s="2"/>
    </row>
  </sheetData>
  <mergeCells count="14">
    <mergeCell ref="B49:E49"/>
    <mergeCell ref="C7:P7"/>
    <mergeCell ref="C2:P2"/>
    <mergeCell ref="C3:P3"/>
    <mergeCell ref="C5:P5"/>
    <mergeCell ref="B48:E48"/>
    <mergeCell ref="I10:J10"/>
    <mergeCell ref="B127:E127"/>
    <mergeCell ref="B128:E128"/>
    <mergeCell ref="C78:P78"/>
    <mergeCell ref="C79:P79"/>
    <mergeCell ref="C81:P81"/>
    <mergeCell ref="C83:P83"/>
    <mergeCell ref="I86:J86"/>
  </mergeCells>
  <hyperlinks>
    <hyperlink ref="B50" r:id="rId1" xr:uid="{00000000-0004-0000-0000-000000000000}"/>
    <hyperlink ref="F50" r:id="rId2" xr:uid="{00000000-0004-0000-0000-000001000000}"/>
    <hyperlink ref="J50" r:id="rId3" xr:uid="{00000000-0004-0000-0000-000002000000}"/>
    <hyperlink ref="B129" r:id="rId4" xr:uid="{00000000-0004-0000-0000-000003000000}"/>
    <hyperlink ref="F129" r:id="rId5" xr:uid="{00000000-0004-0000-0000-000004000000}"/>
    <hyperlink ref="J129" r:id="rId6" xr:uid="{00000000-0004-0000-0000-000005000000}"/>
  </hyperlinks>
  <pageMargins left="0" right="0" top="0" bottom="0" header="0" footer="0"/>
  <pageSetup scale="90" orientation="landscape" r:id="rId7"/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2333-BE3E-4011-AB63-99BDD8E98BDD}">
  <sheetPr>
    <pageSetUpPr fitToPage="1"/>
  </sheetPr>
  <dimension ref="A1:R69"/>
  <sheetViews>
    <sheetView topLeftCell="A40" workbookViewId="0">
      <selection activeCell="K47" sqref="K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76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14.956229301419663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7203733.7999999998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48165441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2166829.9900000002</v>
      </c>
      <c r="G17" s="4"/>
      <c r="H17" s="4"/>
      <c r="I17" s="4"/>
      <c r="J17" s="4">
        <f>SUM(F17/F18)*100</f>
        <v>30.079262368079178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7203733.7999999998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3488304.59</v>
      </c>
      <c r="G21" s="4"/>
      <c r="H21" s="4"/>
      <c r="I21" s="4"/>
      <c r="J21" s="4">
        <f>SUM(F21/F22)*100</f>
        <v>4.8776806129666497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71515641.690987661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-17366331.120000001</v>
      </c>
      <c r="G25" s="4"/>
      <c r="H25" s="4"/>
      <c r="I25" s="4"/>
      <c r="J25" s="4">
        <f>SUM(F25/F26)*100</f>
        <v>-173.57534974218387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10005067.623827161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-17366331.120000001</v>
      </c>
      <c r="G29" s="4"/>
      <c r="H29" s="4"/>
      <c r="I29" s="4"/>
      <c r="J29" s="4">
        <f>SUM(F29/F30)*100</f>
        <v>-24.283262667261351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71515641.690987661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2.876642189932181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1439295.04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50033857.009999998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0</v>
      </c>
      <c r="L47" s="4">
        <f>SUM(A47:K47)/9</f>
        <v>71515641.690987661</v>
      </c>
      <c r="M47" s="4">
        <v>0</v>
      </c>
      <c r="N47" s="4">
        <v>0</v>
      </c>
      <c r="O47" s="4">
        <v>0</v>
      </c>
      <c r="P47" s="1"/>
      <c r="Q47" s="4">
        <f>SUM(A47:O47)/12</f>
        <v>59596368.075823061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0</v>
      </c>
      <c r="L51" s="4">
        <f>SUM(A51:K51)/9</f>
        <v>10005067.623827161</v>
      </c>
      <c r="M51" s="4">
        <v>0</v>
      </c>
      <c r="N51" s="4">
        <v>0</v>
      </c>
      <c r="O51" s="4">
        <v>0</v>
      </c>
      <c r="P51" s="1"/>
      <c r="Q51" s="4">
        <f>SUM(A51:O51)/12</f>
        <v>8337556.3531893007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019FEF43-A083-46E7-AD2C-B9D550A2CCEA}"/>
    <hyperlink ref="F42" r:id="rId2" xr:uid="{4E341E1B-8306-4C7C-AF65-3072D9296ED0}"/>
    <hyperlink ref="J42" r:id="rId3" xr:uid="{BD74AE11-D394-4A2B-8185-815F5548F57C}"/>
  </hyperlinks>
  <pageMargins left="0" right="0" top="0.15748031496062992" bottom="0.15748031496062992" header="0.31496062992125984" footer="0.31496062992125984"/>
  <pageSetup scale="69" fitToHeight="2" orientation="landscape" r:id="rId4"/>
  <drawing r:id="rId5"/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2685-F5AE-4B40-8012-76BC8691E615}">
  <sheetPr>
    <pageSetUpPr fitToPage="1"/>
  </sheetPr>
  <dimension ref="A1:R69"/>
  <sheetViews>
    <sheetView topLeftCell="A4" workbookViewId="0">
      <selection activeCell="G20" sqref="G20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77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14.921266196713576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7203733.7999999998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48278300.950000003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1766941.97</v>
      </c>
      <c r="G17" s="4"/>
      <c r="H17" s="4"/>
      <c r="I17" s="4"/>
      <c r="J17" s="4">
        <f>SUM(F17/F18)*100</f>
        <v>24.528140809423025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7203733.7999999998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3847600.76</v>
      </c>
      <c r="G21" s="4"/>
      <c r="H21" s="4"/>
      <c r="I21" s="4"/>
      <c r="J21" s="4">
        <f>SUM(F21/F22)*100</f>
        <v>4.9666262552972702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77469102.006543219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-16932112.02</v>
      </c>
      <c r="G25" s="4"/>
      <c r="H25" s="4"/>
      <c r="I25" s="4"/>
      <c r="J25" s="4">
        <f>SUM(F25/F26)*100</f>
        <v>-162.38940694345288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10426857.477160495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-16932112.02</v>
      </c>
      <c r="G29" s="4"/>
      <c r="H29" s="4"/>
      <c r="I29" s="4"/>
      <c r="J29" s="4">
        <f>SUM(F29/F30)*100</f>
        <v>-21.856600349607607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77469102.006543219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3.0998396727825006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1543256.24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49785034.159999996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53581142.840000004</v>
      </c>
      <c r="L47" s="4">
        <f>SUM(A47:K47)/9</f>
        <v>77469102.006543219</v>
      </c>
      <c r="M47" s="4">
        <v>0</v>
      </c>
      <c r="N47" s="4">
        <v>0</v>
      </c>
      <c r="O47" s="4">
        <v>0</v>
      </c>
      <c r="P47" s="1"/>
      <c r="Q47" s="4">
        <f>SUM(A47:O47)/12</f>
        <v>64557585.005452693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3796108.68</v>
      </c>
      <c r="L51" s="4">
        <f>SUM(A51:K51)/9</f>
        <v>10426857.477160495</v>
      </c>
      <c r="M51" s="4">
        <v>0</v>
      </c>
      <c r="N51" s="4">
        <v>0</v>
      </c>
      <c r="O51" s="4">
        <v>0</v>
      </c>
      <c r="P51" s="1"/>
      <c r="Q51" s="4">
        <f>SUM(A51:O51)/12</f>
        <v>8689047.8976337463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A5A86A3B-B67C-4227-B56C-B44E941FEE3F}"/>
    <hyperlink ref="F42" r:id="rId2" xr:uid="{942384DD-98F7-4F4D-9310-1D966953A2C2}"/>
    <hyperlink ref="J42" r:id="rId3" xr:uid="{7C2E3580-8E95-4CFA-8FF6-EB6352A0431C}"/>
  </hyperlinks>
  <pageMargins left="0" right="0" top="0.15748031496062992" bottom="0.15748031496062992" header="0.31496062992125984" footer="0.31496062992125984"/>
  <pageSetup scale="69" fitToHeight="2" orientation="landscape" r:id="rId4"/>
  <drawing r:id="rId5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9477-396D-4F81-9E31-CAF5F06F4536}">
  <dimension ref="A1:R69"/>
  <sheetViews>
    <sheetView topLeftCell="A4" workbookViewId="0">
      <selection activeCell="Q47" sqref="Q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78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12.150597929343675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5818189.5300000003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47883977.100000001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1533121.85</v>
      </c>
      <c r="G17" s="4"/>
      <c r="H17" s="4"/>
      <c r="I17" s="4"/>
      <c r="J17" s="4">
        <f>SUM(F17/F18)*100</f>
        <v>26.350496870114853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5818189.5300000003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4805385.5</v>
      </c>
      <c r="G21" s="4"/>
      <c r="H21" s="4"/>
      <c r="I21" s="4"/>
      <c r="J21" s="4">
        <f>SUM(F21/F22)*100</f>
        <v>6.161378914559692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77992046.368786022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-15895375</v>
      </c>
      <c r="G25" s="4"/>
      <c r="H25" s="4"/>
      <c r="I25" s="4"/>
      <c r="J25" s="4">
        <f>SUM(F25/F26)*100</f>
        <v>-162.21568314982744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9798913.8234670796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-15895375</v>
      </c>
      <c r="G29" s="4"/>
      <c r="H29" s="4"/>
      <c r="I29" s="4"/>
      <c r="J29" s="4">
        <f>SUM(F29/F30)*100</f>
        <v>-20.380764116431298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77992046.368786022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3.5112295622832406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1708082.17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48646268.770000003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53677774.359999999</v>
      </c>
      <c r="J47" s="4">
        <v>53395746.590000004</v>
      </c>
      <c r="K47" s="4">
        <v>53581142.840000004</v>
      </c>
      <c r="L47" s="4">
        <f>SUM(A47:K47)/9</f>
        <v>77469102.006543219</v>
      </c>
      <c r="M47" s="4">
        <v>53952701.020000003</v>
      </c>
      <c r="N47" s="4">
        <v>53776720.57</v>
      </c>
      <c r="O47" s="4">
        <v>53484114.770000003</v>
      </c>
      <c r="P47" s="1"/>
      <c r="Q47" s="4">
        <f>SUM(A47:O47)/12</f>
        <v>77992046.368786022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3271183.9</v>
      </c>
      <c r="J51" s="4">
        <v>3361889.58</v>
      </c>
      <c r="K51" s="4">
        <v>3796108.68</v>
      </c>
      <c r="L51" s="4">
        <f>SUM(A51:K51)/9</f>
        <v>10426857.477160495</v>
      </c>
      <c r="M51" s="4">
        <v>3871754.95</v>
      </c>
      <c r="N51" s="4">
        <v>4608790.16</v>
      </c>
      <c r="O51" s="4">
        <v>4837846</v>
      </c>
      <c r="P51" s="1"/>
      <c r="Q51" s="4">
        <f>SUM(A51:O51)/12</f>
        <v>9798913.8234670796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33F80413-B7D8-44EF-BD34-961CA9C5B74B}"/>
    <hyperlink ref="F42" r:id="rId2" xr:uid="{8138235B-644F-4CDC-909F-7691803937EB}"/>
    <hyperlink ref="J42" r:id="rId3" xr:uid="{EED76B81-C7F5-4E29-87D4-012B820DF22C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622C-D5AF-4420-8F25-656CEF1D56B6}">
  <dimension ref="A1:R69"/>
  <sheetViews>
    <sheetView workbookViewId="0">
      <selection activeCell="G34" sqref="G3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82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10.870671770237038</v>
      </c>
      <c r="K11" s="1"/>
      <c r="L11" s="4">
        <v>12.1505979293437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5777005.9199999999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53143044.350000001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1547574.2</v>
      </c>
      <c r="G17" s="4"/>
      <c r="H17" s="4"/>
      <c r="I17" s="4"/>
      <c r="J17" s="4">
        <f>SUM(F17/F18)*100</f>
        <v>26.788516775485665</v>
      </c>
      <c r="K17" s="4"/>
      <c r="L17" s="4">
        <v>26.350496870114853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5777005.9199999999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1132363.26</v>
      </c>
      <c r="G21" s="4"/>
      <c r="H21" s="4"/>
      <c r="I21" s="4"/>
      <c r="J21" s="4">
        <f>SUM(F21/F22)*100</f>
        <v>1.9059630222048374</v>
      </c>
      <c r="K21" s="4"/>
      <c r="L21" s="4">
        <v>6.44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+D47</f>
        <v>59411606.983333327</v>
      </c>
      <c r="G22" s="4"/>
      <c r="H22" s="4"/>
      <c r="I22" s="4"/>
      <c r="J22" s="4"/>
      <c r="K22" s="4"/>
      <c r="L22" s="4"/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959071.62</v>
      </c>
      <c r="G25" s="4"/>
      <c r="H25" s="4"/>
      <c r="I25" s="4"/>
      <c r="J25" s="4">
        <f>SUM(F25/F26)*100</f>
        <v>11.687859727016271</v>
      </c>
      <c r="K25" s="4"/>
      <c r="L25" s="4">
        <v>-169.7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D51</f>
        <v>8205707.8233333332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959071.62</v>
      </c>
      <c r="G29" s="4"/>
      <c r="H29" s="4"/>
      <c r="I29" s="4"/>
      <c r="J29" s="4">
        <f>SUM(F29/F30)*100</f>
        <v>1.6142832498522508</v>
      </c>
      <c r="K29" s="4"/>
      <c r="L29" s="4">
        <v>-21.17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59411606.983333327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8.3741319586547966</v>
      </c>
      <c r="K32" s="1"/>
      <c r="L32" s="17">
        <v>3.56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4128257.41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49297735.340000004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0</v>
      </c>
      <c r="F47" s="4">
        <v>0</v>
      </c>
      <c r="G47" s="4">
        <v>0</v>
      </c>
      <c r="H47" s="4">
        <f>SUM(A47:G47)/6</f>
        <v>39607737.988888882</v>
      </c>
      <c r="I47" s="4">
        <v>0</v>
      </c>
      <c r="J47" s="4">
        <v>0</v>
      </c>
      <c r="K47" s="4">
        <v>0</v>
      </c>
      <c r="L47" s="4">
        <f>SUM(A47:K47)/9</f>
        <v>30806018.435802467</v>
      </c>
      <c r="M47" s="4">
        <v>0</v>
      </c>
      <c r="N47" s="4">
        <v>0</v>
      </c>
      <c r="O47" s="4">
        <v>0</v>
      </c>
      <c r="P47" s="1"/>
      <c r="Q47" s="4">
        <f>SUM(A47:O47)/12</f>
        <v>25671682.029835388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0</v>
      </c>
      <c r="F51" s="4">
        <v>0</v>
      </c>
      <c r="G51" s="4">
        <v>0</v>
      </c>
      <c r="H51" s="4">
        <f>SUM(A51:G51)/6</f>
        <v>5470471.8822222222</v>
      </c>
      <c r="I51" s="4">
        <v>0</v>
      </c>
      <c r="J51" s="4">
        <v>0</v>
      </c>
      <c r="K51" s="4">
        <v>0</v>
      </c>
      <c r="L51" s="4">
        <f>SUM(A51:K51)/9</f>
        <v>4254811.4639506172</v>
      </c>
      <c r="M51" s="4">
        <v>0</v>
      </c>
      <c r="N51" s="4">
        <v>0</v>
      </c>
      <c r="O51" s="4">
        <v>0</v>
      </c>
      <c r="P51" s="1"/>
      <c r="Q51" s="4">
        <f>SUM(A51:O51)/12</f>
        <v>3545676.2199588479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4499661-A722-4845-A26B-539A5A975405}"/>
    <hyperlink ref="F42" r:id="rId2" xr:uid="{3CF9CAAF-13FB-4559-8E7D-0F273FC8FD42}"/>
    <hyperlink ref="J42" r:id="rId3" xr:uid="{06E2CAC0-1358-41F0-ADA9-BEF65FA1001C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AF19-09EF-4EAD-A069-D32662D29E37}">
  <dimension ref="A1:R69"/>
  <sheetViews>
    <sheetView topLeftCell="A13" workbookViewId="0">
      <selection activeCell="F13" sqref="F1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hidden="1" customWidth="1"/>
    <col min="8" max="8" width="12.5703125" hidden="1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87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13.542184183183828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7204599.1100000003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53201160.259999998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1658648.83</v>
      </c>
      <c r="G17" s="4"/>
      <c r="H17" s="4"/>
      <c r="I17" s="4"/>
      <c r="J17" s="4">
        <f>SUM(F17/F18)*100</f>
        <v>23.0220835979311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7204599.1100000003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2438899.67</v>
      </c>
      <c r="G21" s="4"/>
      <c r="H21" s="4"/>
      <c r="I21" s="4"/>
      <c r="J21" s="4">
        <f>SUM(F21/F22)*100</f>
        <v>3.4759595979136138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70164787.630555555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947429.26</v>
      </c>
      <c r="G25" s="4"/>
      <c r="H25" s="4"/>
      <c r="I25" s="4"/>
      <c r="J25" s="4">
        <f>SUM(F25/F26)*100</f>
        <v>9.1775134756776975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10323376.397222221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947429.26</v>
      </c>
      <c r="G29" s="4"/>
      <c r="H29" s="4"/>
      <c r="I29" s="4"/>
      <c r="J29" s="4">
        <f>SUM(F29/F30)*100</f>
        <v>1.3502916377208714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+H47</f>
        <v>70164787.630555555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7.4509796360361245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3763152.48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50505472.619999997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0</v>
      </c>
      <c r="J47" s="4">
        <v>0</v>
      </c>
      <c r="K47" s="4">
        <v>0</v>
      </c>
      <c r="L47" s="4">
        <f>SUM(A47:K47)/9</f>
        <v>54572612.60154321</v>
      </c>
      <c r="M47" s="4">
        <v>0</v>
      </c>
      <c r="N47" s="4">
        <v>0</v>
      </c>
      <c r="O47" s="4">
        <v>0</v>
      </c>
      <c r="P47" s="1"/>
      <c r="Q47" s="4">
        <f>SUM(A47:O47)/12</f>
        <v>45477177.167952679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0</v>
      </c>
      <c r="J51" s="4">
        <v>0</v>
      </c>
      <c r="K51" s="4">
        <v>0</v>
      </c>
      <c r="L51" s="4">
        <f>SUM(A51:K51)/9</f>
        <v>8029292.753395061</v>
      </c>
      <c r="M51" s="4">
        <v>0</v>
      </c>
      <c r="N51" s="4">
        <v>0</v>
      </c>
      <c r="O51" s="4">
        <v>0</v>
      </c>
      <c r="P51" s="1"/>
      <c r="Q51" s="4">
        <f>SUM(A51:O51)/12</f>
        <v>6691077.2944958843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7F50229E-2524-43F9-8E14-A929C63BB4C3}"/>
    <hyperlink ref="F42" r:id="rId2" xr:uid="{02DF5A27-DDC3-4B75-AF62-BC520B4D0DCB}"/>
    <hyperlink ref="J42" r:id="rId3" xr:uid="{62C77FDC-1D31-4746-9CF6-34E2A7973A20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A712-844D-400A-8261-1A1B945074A0}">
  <dimension ref="A1:R69"/>
  <sheetViews>
    <sheetView workbookViewId="0">
      <selection activeCell="H27" sqref="H27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0" hidden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88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15.655814126438763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7495221.0599999996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47875000.299999997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1651333.87</v>
      </c>
      <c r="G17" s="4"/>
      <c r="H17" s="4"/>
      <c r="I17" s="4"/>
      <c r="J17" s="4">
        <f>SUM(F17/F18)*100</f>
        <v>22.031823434971511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7495221.0599999996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3668691.57</v>
      </c>
      <c r="G21" s="4"/>
      <c r="H21" s="4"/>
      <c r="I21" s="4"/>
      <c r="J21" s="4">
        <f>SUM(F21/F22)*100</f>
        <v>4.8764017262946915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75233579.510432094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1041054.93</v>
      </c>
      <c r="G25" s="4"/>
      <c r="H25" s="4"/>
      <c r="I25" s="4"/>
      <c r="J25" s="4">
        <f>SUM(F25/F26)*100</f>
        <v>8.9353768649971119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11650934.770061728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1041054.93</v>
      </c>
      <c r="G29" s="4"/>
      <c r="H29" s="4"/>
      <c r="I29" s="4"/>
      <c r="J29" s="4">
        <f>SUM(F29/F30)*100</f>
        <v>1.3837636555039157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75233579.510432094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22.282240792925268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805118.94+10037728.87</f>
        <v>10842847.809999999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48661388.729999997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0</v>
      </c>
      <c r="N47" s="4">
        <v>0</v>
      </c>
      <c r="O47" s="4">
        <v>0</v>
      </c>
      <c r="P47" s="1"/>
      <c r="Q47" s="4">
        <f>SUM(A47:O47)/12</f>
        <v>62694649.592026748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0</v>
      </c>
      <c r="N51" s="4">
        <v>0</v>
      </c>
      <c r="O51" s="4">
        <v>0</v>
      </c>
      <c r="P51" s="1"/>
      <c r="Q51" s="4">
        <f>SUM(A51:O51)/12</f>
        <v>9709112.3083847743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DE4563BD-428A-4981-99DA-D65E02212220}"/>
    <hyperlink ref="F42" r:id="rId2" xr:uid="{AED79987-F920-40C3-B078-C610382055D0}"/>
    <hyperlink ref="J42" r:id="rId3" xr:uid="{C11B5159-FDF5-4700-B286-514B2C2E67AF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3CA4-46E0-4FB7-9159-21CB02DCB85C}">
  <dimension ref="A1:R69"/>
  <sheetViews>
    <sheetView workbookViewId="0">
      <selection activeCell="C6" sqref="C6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7.85546875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customWidth="1"/>
    <col min="18" max="18" width="11.42578125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89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13.897253583200408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7054895.3499999996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50764673.090000004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1722215.31</v>
      </c>
      <c r="G17" s="4"/>
      <c r="H17" s="4"/>
      <c r="I17" s="4"/>
      <c r="J17" s="4">
        <f>SUM(F17/F18)*100</f>
        <v>24.411635106678091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7054895.3499999996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4818556.26</v>
      </c>
      <c r="G21" s="4"/>
      <c r="H21" s="4"/>
      <c r="I21" s="4"/>
      <c r="J21" s="4">
        <f>SUM(F21/F22)*100</f>
        <v>6.4264004699559187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74980640.912860081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1270758.8400000001</v>
      </c>
      <c r="G25" s="4"/>
      <c r="H25" s="4"/>
      <c r="I25" s="4"/>
      <c r="J25" s="4">
        <f>SUM(F25/F26)*100</f>
        <v>9.5742125045346675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13272724.408384776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1270758.8400000001</v>
      </c>
      <c r="G29" s="4"/>
      <c r="H29" s="4"/>
      <c r="I29" s="4"/>
      <c r="J29" s="4">
        <f>SUM(F29/F30)*100</f>
        <v>1.6947825792484654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74980640.912860081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25.400199348561834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1756698.49+11085263.51</f>
        <v>12841962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50558508.710000001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65935591.219999999</v>
      </c>
      <c r="N47" s="4">
        <v>66403444.770000003</v>
      </c>
      <c r="O47" s="4">
        <v>15092859.859999999</v>
      </c>
      <c r="P47" s="1"/>
      <c r="Q47" s="4">
        <f>SUM(A47:O47)/12</f>
        <v>74980640.912860081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14021177.439999999</v>
      </c>
      <c r="N51" s="4">
        <v>14368032.27</v>
      </c>
      <c r="O51" s="4">
        <v>14374135.49</v>
      </c>
      <c r="P51" s="1"/>
      <c r="Q51" s="4">
        <f>SUM(A51:O51)/12</f>
        <v>13272724.408384776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BB0E030F-183B-4D58-BCE1-BEFD1CD2A1E0}"/>
    <hyperlink ref="F42" r:id="rId2" xr:uid="{D5A9BF7B-E28B-4553-807D-F9847EE13DFB}"/>
    <hyperlink ref="J42" r:id="rId3" xr:uid="{1C4E6CA3-1085-4EE7-AB32-BEB8D37A4355}"/>
  </hyperlinks>
  <printOptions horizontalCentered="1"/>
  <pageMargins left="0" right="0" top="0.15748031496062992" bottom="0.15748031496062992" header="0.31496062992125984" footer="0.31496062992125984"/>
  <pageSetup scale="70" fitToHeight="2" orientation="landscape" r:id="rId4"/>
  <drawing r:id="rId5"/>
  <legacy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DF89-C2A9-44AC-AFCA-9530F356D760}">
  <sheetPr>
    <pageSetUpPr fitToPage="1"/>
  </sheetPr>
  <dimension ref="A1:R69"/>
  <sheetViews>
    <sheetView topLeftCell="A4" workbookViewId="0">
      <selection activeCell="A49" sqref="A49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hidden="1" customWidth="1"/>
    <col min="10" max="10" width="15" customWidth="1"/>
    <col min="11" max="11" width="17.85546875" hidden="1" customWidth="1"/>
    <col min="12" max="12" width="14.85546875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customWidth="1"/>
    <col min="18" max="18" width="11.42578125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89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2022</v>
      </c>
      <c r="K8" s="1"/>
      <c r="L8" s="18">
        <v>2021</v>
      </c>
      <c r="P8" s="1"/>
      <c r="Q8">
        <v>2020</v>
      </c>
      <c r="R8">
        <v>2019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13.897253583200408</v>
      </c>
      <c r="K11" s="1"/>
      <c r="L11" s="4">
        <v>12.1505979293437</v>
      </c>
      <c r="P11" s="4"/>
      <c r="Q11" s="27">
        <v>13.960975165052499</v>
      </c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7054895.3499999996</v>
      </c>
      <c r="G12" s="4"/>
      <c r="H12" s="4"/>
      <c r="I12" s="4"/>
      <c r="J12" s="4"/>
      <c r="K12" s="4"/>
      <c r="L12" s="4"/>
      <c r="P12" s="4"/>
      <c r="Q12" s="27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50764673.090000004</v>
      </c>
      <c r="G13" s="4"/>
      <c r="H13" s="4"/>
      <c r="I13" s="4"/>
      <c r="J13" s="4"/>
      <c r="K13" s="4"/>
      <c r="L13" s="4"/>
      <c r="P13" s="4"/>
      <c r="Q13" s="27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Q14" s="27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Q15" s="27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Q16" s="27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1722215.31</v>
      </c>
      <c r="G17" s="4"/>
      <c r="H17" s="4"/>
      <c r="I17" s="4"/>
      <c r="J17" s="4">
        <f>SUM(F17/F18)*100</f>
        <v>24.411635106678091</v>
      </c>
      <c r="K17" s="4"/>
      <c r="L17" s="4">
        <v>26.350496870114853</v>
      </c>
      <c r="P17" s="4"/>
      <c r="Q17" s="27">
        <v>37.984941630026533</v>
      </c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7054895.3499999996</v>
      </c>
      <c r="G18" s="4"/>
      <c r="H18" s="4"/>
      <c r="I18" s="4"/>
      <c r="J18" s="4"/>
      <c r="K18" s="4"/>
      <c r="L18" s="4"/>
      <c r="P18" s="4"/>
      <c r="Q18" s="27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Q19" s="27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Q20" s="27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4818556.26</v>
      </c>
      <c r="G21" s="4"/>
      <c r="H21" s="4"/>
      <c r="I21" s="4"/>
      <c r="J21" s="4">
        <f>SUM(F21/F22)*100</f>
        <v>6.4264004699559187</v>
      </c>
      <c r="K21" s="4"/>
      <c r="L21" s="4">
        <v>6.44</v>
      </c>
      <c r="P21" s="4"/>
      <c r="Q21" s="27">
        <v>4.6975530662300411</v>
      </c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74980640.912860081</v>
      </c>
      <c r="G22" s="4"/>
      <c r="H22" s="4"/>
      <c r="I22" s="4"/>
      <c r="J22" s="4"/>
      <c r="K22" s="4"/>
      <c r="L22" s="4"/>
      <c r="P22" s="4"/>
      <c r="Q22" s="27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Q23" s="27"/>
      <c r="R23" s="4"/>
    </row>
    <row r="24" spans="1:18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Q24" s="27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1270758.8400000001</v>
      </c>
      <c r="G25" s="4"/>
      <c r="H25" s="4"/>
      <c r="I25" s="4"/>
      <c r="J25" s="4">
        <f>SUM(F25/F26)*100</f>
        <v>9.5742125045346675</v>
      </c>
      <c r="K25" s="4"/>
      <c r="L25" s="4">
        <v>-169.7</v>
      </c>
      <c r="P25" s="4"/>
      <c r="Q25" s="27">
        <v>8.6405157516261912</v>
      </c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13272724.408384776</v>
      </c>
      <c r="G26" s="4"/>
      <c r="H26" s="4"/>
      <c r="I26" s="4"/>
      <c r="J26" s="4"/>
      <c r="K26" s="4"/>
      <c r="L26" s="4"/>
      <c r="P26" s="4"/>
      <c r="Q26" s="27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Q27" s="27"/>
      <c r="R27" s="4"/>
    </row>
    <row r="28" spans="1:18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Q28" s="27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1270758.8400000001</v>
      </c>
      <c r="G29" s="4"/>
      <c r="H29" s="4"/>
      <c r="I29" s="4"/>
      <c r="J29" s="4">
        <f>SUM(F29/F30)*100</f>
        <v>1.6947825792484654</v>
      </c>
      <c r="K29" s="4"/>
      <c r="L29" s="4">
        <v>-21.17</v>
      </c>
      <c r="P29" s="4"/>
      <c r="Q29" s="27">
        <v>2.115843707785269</v>
      </c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+Q47</f>
        <v>74980640.912860081</v>
      </c>
      <c r="G30" s="4"/>
      <c r="H30" s="4"/>
      <c r="I30" s="4"/>
      <c r="J30" s="4"/>
      <c r="K30" s="4"/>
      <c r="L30" s="4"/>
      <c r="P30" s="4"/>
      <c r="Q30" s="27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Q31" s="27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25.400199348561834</v>
      </c>
      <c r="K32" s="1"/>
      <c r="L32" s="17">
        <v>3.56</v>
      </c>
      <c r="P32" s="4"/>
      <c r="Q32" s="27">
        <v>24.417482328865383</v>
      </c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1756698.49+11085263.51</f>
        <v>12841962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50558508.710000001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57648890.020000003</v>
      </c>
      <c r="B47" s="4">
        <v>59698246.039999999</v>
      </c>
      <c r="C47" s="4">
        <v>60887684.890000001</v>
      </c>
      <c r="D47" s="4">
        <f>SUM(A47:C47)/3</f>
        <v>59411606.983333327</v>
      </c>
      <c r="E47" s="4">
        <v>59831296.289999999</v>
      </c>
      <c r="F47" s="4">
        <v>61697948.82</v>
      </c>
      <c r="G47" s="4">
        <v>61813052.740000002</v>
      </c>
      <c r="H47" s="4">
        <f>SUM(A47:G47)/6</f>
        <v>70164787.630555555</v>
      </c>
      <c r="I47" s="4">
        <v>61694354.869999997</v>
      </c>
      <c r="J47" s="4">
        <v>62521970.57</v>
      </c>
      <c r="K47" s="4">
        <v>61732376.740000002</v>
      </c>
      <c r="L47" s="4">
        <f>SUM(A47:K47)/9</f>
        <v>75233579.510432094</v>
      </c>
      <c r="M47" s="4">
        <v>65935591.219999999</v>
      </c>
      <c r="N47" s="4">
        <v>66403444.770000003</v>
      </c>
      <c r="O47" s="4">
        <v>15092859.859999999</v>
      </c>
      <c r="P47" s="1"/>
      <c r="Q47" s="4">
        <f>SUM(A47:O47)/12</f>
        <v>74980640.912860081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6594039.9100000001</v>
      </c>
      <c r="B51" s="4">
        <v>8568828.6500000004</v>
      </c>
      <c r="C51" s="4">
        <v>9454254.9100000001</v>
      </c>
      <c r="D51" s="4">
        <f>SUM(A51:C51)/3</f>
        <v>8205707.8233333332</v>
      </c>
      <c r="E51" s="4">
        <v>9352183.4199999999</v>
      </c>
      <c r="F51" s="4">
        <v>9742631.1199999992</v>
      </c>
      <c r="G51" s="4">
        <v>10022612.550000001</v>
      </c>
      <c r="H51" s="4">
        <f>SUM(A51:G51)/6</f>
        <v>10323376.397222221</v>
      </c>
      <c r="I51" s="4">
        <v>10016724.09</v>
      </c>
      <c r="J51" s="4">
        <v>10641815.84</v>
      </c>
      <c r="K51" s="4">
        <v>11936238.220000001</v>
      </c>
      <c r="L51" s="4">
        <f>SUM(A51:K51)/9</f>
        <v>11650934.770061728</v>
      </c>
      <c r="M51" s="4">
        <v>14021177.439999999</v>
      </c>
      <c r="N51" s="4">
        <v>14368032.27</v>
      </c>
      <c r="O51" s="4">
        <v>14374135.49</v>
      </c>
      <c r="P51" s="1"/>
      <c r="Q51" s="4">
        <f>SUM(A51:O51)/12</f>
        <v>13272724.408384776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1E46F4F-9524-4126-BE5E-B4E66D767771}"/>
    <hyperlink ref="F42" r:id="rId2" xr:uid="{7B96684E-A09D-4EC2-B628-B72F6D878DDF}"/>
    <hyperlink ref="J42" r:id="rId3" xr:uid="{89C4F2DC-E19F-4FA3-B51E-A8C283A53CB5}"/>
  </hyperlinks>
  <printOptions horizontalCentered="1"/>
  <pageMargins left="0" right="0" top="0.15748031496062992" bottom="0.15748031496062992" header="0.31496062992125984" footer="0.31496062992125984"/>
  <pageSetup scale="94" fitToHeight="2" orientation="landscape" r:id="rId4"/>
  <drawing r:id="rId5"/>
  <legacy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5D9E-2DC0-436C-95A1-597BB6AEAA1D}">
  <sheetPr>
    <pageSetUpPr fitToPage="1"/>
  </sheetPr>
  <dimension ref="A1:X69"/>
  <sheetViews>
    <sheetView topLeftCell="A28" workbookViewId="0">
      <selection activeCell="C5" sqref="C5:P5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24.140625" hidden="1" customWidth="1"/>
    <col min="10" max="10" width="15" customWidth="1"/>
    <col min="11" max="11" width="17.85546875" hidden="1" customWidth="1"/>
    <col min="12" max="12" width="16" style="16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customWidth="1"/>
    <col min="19" max="22" width="0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2023</v>
      </c>
      <c r="L8" s="18">
        <v>2022</v>
      </c>
      <c r="M8">
        <v>2022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L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28">
        <f>SUM(F12/F13)*100</f>
        <v>12.849900430270237</v>
      </c>
      <c r="K11" s="30"/>
      <c r="L11" s="31">
        <v>13.9</v>
      </c>
      <c r="M11">
        <v>13.897253583200408</v>
      </c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7331335.9100000001</v>
      </c>
      <c r="G12" s="4"/>
      <c r="H12" s="4"/>
      <c r="I12" s="4"/>
      <c r="J12" s="28"/>
      <c r="K12" s="30"/>
      <c r="L12" s="31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f>54403514.79+2650125.04</f>
        <v>57053639.829999998</v>
      </c>
      <c r="G13" s="4"/>
      <c r="H13" s="4"/>
      <c r="I13" s="4"/>
      <c r="J13" s="28"/>
      <c r="K13" s="30"/>
      <c r="L13" s="31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28"/>
      <c r="K14" s="30"/>
      <c r="L14" s="31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4"/>
      <c r="J15" s="28"/>
      <c r="K15" s="30"/>
      <c r="L15" s="31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28"/>
      <c r="K16" s="30"/>
      <c r="L16" s="31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1766671.3600000001</v>
      </c>
      <c r="G17" s="4"/>
      <c r="H17" s="4"/>
      <c r="I17" s="4"/>
      <c r="J17" s="28">
        <f>SUM(F17/F18)*100</f>
        <v>24.097536679368986</v>
      </c>
      <c r="K17" s="30"/>
      <c r="L17" s="31">
        <v>24.41</v>
      </c>
      <c r="M17">
        <v>24.411635106678091</v>
      </c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7331335.9100000001</v>
      </c>
      <c r="G18" s="4"/>
      <c r="H18" s="4"/>
      <c r="I18" s="4"/>
      <c r="J18" s="28"/>
      <c r="K18" s="30"/>
      <c r="L18" s="31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4"/>
      <c r="J19" s="28"/>
      <c r="K19" s="30"/>
      <c r="L19" s="31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28"/>
      <c r="K20" s="30"/>
      <c r="L20" s="31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1421557.23</v>
      </c>
      <c r="G21" s="4"/>
      <c r="H21" s="4"/>
      <c r="I21" s="4"/>
      <c r="J21" s="28">
        <f>SUM(F21/F22)*100</f>
        <v>2.1191414567985212</v>
      </c>
      <c r="K21" s="30"/>
      <c r="L21" s="31">
        <v>6.43</v>
      </c>
      <c r="M21">
        <v>6.4264004699559187</v>
      </c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67081752.633333325</v>
      </c>
      <c r="G22" s="4"/>
      <c r="H22" s="4"/>
      <c r="I22" s="4"/>
      <c r="J22" s="28"/>
      <c r="K22" s="30"/>
      <c r="L22" s="31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4"/>
      <c r="J23" s="28"/>
      <c r="K23" s="30"/>
      <c r="L23" s="31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4"/>
      <c r="J24" s="28"/>
      <c r="K24" s="30"/>
      <c r="L24" s="31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1052326.26</v>
      </c>
      <c r="G25" s="4"/>
      <c r="H25" s="4"/>
      <c r="I25" s="4"/>
      <c r="J25" s="28">
        <f>SUM(F25/F26)*100</f>
        <v>6.7107015802755603</v>
      </c>
      <c r="K25" s="30"/>
      <c r="L25" s="31">
        <v>9.57</v>
      </c>
      <c r="M25">
        <v>9.5742125045346675</v>
      </c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15681315.096666666</v>
      </c>
      <c r="G26" s="4"/>
      <c r="H26" s="4"/>
      <c r="I26" s="4"/>
      <c r="J26" s="28"/>
      <c r="K26" s="30"/>
      <c r="L26" s="31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4"/>
      <c r="J27" s="28"/>
      <c r="K27" s="30"/>
      <c r="L27" s="31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4"/>
      <c r="J28" s="28"/>
      <c r="K28" s="30"/>
      <c r="L28" s="31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v>1052326.26</v>
      </c>
      <c r="G29" s="4"/>
      <c r="H29" s="4"/>
      <c r="I29" s="4"/>
      <c r="J29" s="28">
        <f>SUM(F29/F30)*100</f>
        <v>1.5687220722332362</v>
      </c>
      <c r="K29" s="30"/>
      <c r="L29" s="31">
        <v>1.69</v>
      </c>
      <c r="M29">
        <v>1.6947825792484654</v>
      </c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67081752.633333325</v>
      </c>
      <c r="G30" s="4"/>
      <c r="H30" s="4"/>
      <c r="I30" s="4"/>
      <c r="J30" s="28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4"/>
      <c r="J31" s="28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29">
        <f>SUM(F33/F34)*100</f>
        <v>4.6423241591772317</v>
      </c>
      <c r="L32" s="16">
        <v>25.4</v>
      </c>
      <c r="M32">
        <v>25.400199348561834</v>
      </c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2291890.4900000002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49369462.609999999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66898331.799999997</v>
      </c>
      <c r="B47" s="4">
        <v>67167366.140000001</v>
      </c>
      <c r="C47" s="4">
        <v>67179559.959999993</v>
      </c>
      <c r="D47" s="4">
        <f>SUM(A47:C47)/3</f>
        <v>67081752.633333325</v>
      </c>
      <c r="E47" s="4">
        <v>0</v>
      </c>
      <c r="F47" s="4">
        <v>0</v>
      </c>
      <c r="G47" s="4">
        <v>0</v>
      </c>
      <c r="H47" s="4">
        <f>SUM(A47:G47)/6</f>
        <v>44721168.422222219</v>
      </c>
      <c r="I47" s="4">
        <v>0</v>
      </c>
      <c r="J47" s="4">
        <v>0</v>
      </c>
      <c r="K47" s="4">
        <v>0</v>
      </c>
      <c r="L47" s="4">
        <f>SUM(A47:K47)/9</f>
        <v>34783130.995061725</v>
      </c>
      <c r="M47" s="4">
        <v>0</v>
      </c>
      <c r="N47" s="4">
        <v>0</v>
      </c>
      <c r="O47" s="4">
        <v>0</v>
      </c>
      <c r="P47" s="1"/>
      <c r="Q47" s="4">
        <f>SUM(A47:O47)/12</f>
        <v>28985942.495884765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15385124.6</v>
      </c>
      <c r="B51" s="4">
        <v>15372637.98</v>
      </c>
      <c r="C51" s="4">
        <v>16286182.710000001</v>
      </c>
      <c r="D51" s="4">
        <f>SUM(A51:C51)/3</f>
        <v>15681315.096666666</v>
      </c>
      <c r="E51" s="4">
        <v>0</v>
      </c>
      <c r="F51" s="4">
        <v>0</v>
      </c>
      <c r="G51" s="4">
        <v>0</v>
      </c>
      <c r="H51" s="4">
        <f>SUM(A51:G51)/6</f>
        <v>10454210.064444443</v>
      </c>
      <c r="I51" s="4">
        <v>0</v>
      </c>
      <c r="J51" s="4">
        <v>0</v>
      </c>
      <c r="K51" s="4">
        <v>0</v>
      </c>
      <c r="L51" s="4">
        <f>SUM(A51:K51)/9</f>
        <v>8131052.2723456789</v>
      </c>
      <c r="M51" s="4">
        <v>0</v>
      </c>
      <c r="N51" s="4">
        <v>0</v>
      </c>
      <c r="O51" s="4">
        <v>0</v>
      </c>
      <c r="P51" s="1"/>
      <c r="Q51" s="4">
        <f>SUM(A51:O51)/12</f>
        <v>6775876.8936213991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Q9:R9"/>
    <mergeCell ref="B40:E40"/>
    <mergeCell ref="B41:E41"/>
    <mergeCell ref="C2:P2"/>
    <mergeCell ref="C3:P3"/>
    <mergeCell ref="C4:P4"/>
    <mergeCell ref="C5:P5"/>
    <mergeCell ref="C7:P7"/>
    <mergeCell ref="I9:J9"/>
  </mergeCells>
  <hyperlinks>
    <hyperlink ref="B42" r:id="rId1" xr:uid="{4A94F833-7F94-4872-B2F0-7ECD9A54FBF1}"/>
    <hyperlink ref="F42" r:id="rId2" xr:uid="{6504837A-C8FC-40A7-906D-BB9D5C2E270E}"/>
    <hyperlink ref="J42" r:id="rId3" xr:uid="{7401610F-2D96-4227-B63E-8748D07F8CBB}"/>
  </hyperlinks>
  <printOptions horizontalCentered="1"/>
  <pageMargins left="0" right="0" top="0.15748031496062992" bottom="0.15748031496062992" header="0.31496062992125984" footer="0.31496062992125984"/>
  <pageSetup scale="93" orientation="landscape" r:id="rId4"/>
  <drawing r:id="rId5"/>
  <legacyDrawing r:id="rId6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F0BB-BD0A-4F31-83A9-42A3CD920E6D}">
  <sheetPr>
    <pageSetUpPr fitToPage="1"/>
  </sheetPr>
  <dimension ref="A1:X69"/>
  <sheetViews>
    <sheetView topLeftCell="A10" workbookViewId="0">
      <selection activeCell="K42" sqref="A1:P4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17.774926001383566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10046767.58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56522134.490000002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2164296.66</v>
      </c>
      <c r="G17" s="4"/>
      <c r="H17" s="4"/>
      <c r="I17" s="28">
        <f>SUM(F17/F18)*100</f>
        <v>21.542218855629187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10046767.58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475464.27</v>
      </c>
      <c r="G21" s="4"/>
      <c r="H21" s="4"/>
      <c r="I21" s="28">
        <f>SUM(F21/F22)*100</f>
        <v>0.65028880542779632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+A47</f>
        <v>73115862.680000007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-255971.95</v>
      </c>
      <c r="G25" s="4"/>
      <c r="H25" s="4"/>
      <c r="I25" s="28">
        <f>SUM(F25/F26)*100</f>
        <v>-1.4536887343221265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+A51</f>
        <v>17608442.850000001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-255971.95</v>
      </c>
      <c r="G29" s="4"/>
      <c r="H29" s="4"/>
      <c r="I29" s="28">
        <f>SUM(F29/F30)*100</f>
        <v>-0.35009085664528194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+A47</f>
        <v>73115862.680000007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15.783919476448297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1534549.35+7064880.66</f>
        <v>8599430.0099999998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54482221.75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0</v>
      </c>
      <c r="J47" s="4">
        <v>0</v>
      </c>
      <c r="K47" s="4">
        <v>0</v>
      </c>
      <c r="L47" s="4">
        <f>SUM(A47:K47)/9</f>
        <v>70789874.664444432</v>
      </c>
      <c r="M47" s="4">
        <v>0</v>
      </c>
      <c r="N47" s="4">
        <v>0</v>
      </c>
      <c r="O47" s="4">
        <v>0</v>
      </c>
      <c r="P47" s="1"/>
      <c r="Q47" s="4">
        <f>SUM(A47:O47)/12</f>
        <v>58991562.22037036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0</v>
      </c>
      <c r="J51" s="4">
        <v>0</v>
      </c>
      <c r="K51" s="4">
        <v>0</v>
      </c>
      <c r="L51" s="4">
        <f>SUM(A51:K51)/9</f>
        <v>17159053.498827159</v>
      </c>
      <c r="M51" s="4">
        <v>0</v>
      </c>
      <c r="N51" s="4">
        <v>0</v>
      </c>
      <c r="O51" s="4">
        <v>0</v>
      </c>
      <c r="P51" s="1"/>
      <c r="Q51" s="4">
        <f>SUM(A51:O51)/12</f>
        <v>14299211.249022633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76415BCD-4B16-427E-9336-7502E08D9318}"/>
    <hyperlink ref="F42" r:id="rId2" xr:uid="{98E06B7B-A132-41F1-A114-9C4A4F382BBB}"/>
    <hyperlink ref="J42" r:id="rId3" xr:uid="{F4412723-F330-4F4F-AEFB-BEEE9B55FA22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8"/>
  <sheetViews>
    <sheetView workbookViewId="0">
      <selection sqref="A1:P71"/>
    </sheetView>
  </sheetViews>
  <sheetFormatPr baseColWidth="10" defaultRowHeight="15" x14ac:dyDescent="0.25"/>
  <cols>
    <col min="5" max="5" width="11.42578125" customWidth="1"/>
    <col min="6" max="6" width="0.28515625" customWidth="1"/>
    <col min="14" max="14" width="4" customWidth="1"/>
    <col min="15" max="15" width="11.7109375" bestFit="1" customWidth="1"/>
  </cols>
  <sheetData>
    <row r="1" spans="2:16" s="1" customFormat="1" ht="11.25" x14ac:dyDescent="0.2">
      <c r="G1" s="2"/>
      <c r="H1" s="2"/>
      <c r="N1" s="2"/>
      <c r="O1" s="2"/>
    </row>
    <row r="2" spans="2:16" s="1" customFormat="1" ht="11.25" x14ac:dyDescent="0.2"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s="1" customFormat="1" ht="11.25" x14ac:dyDescent="0.2"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2:16" s="1" customFormat="1" ht="11.25" x14ac:dyDescent="0.2">
      <c r="H4" s="1" t="s">
        <v>43</v>
      </c>
    </row>
    <row r="5" spans="2:16" s="1" customFormat="1" ht="11.25" x14ac:dyDescent="0.2">
      <c r="C5" s="39" t="s">
        <v>38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2:16" s="1" customFormat="1" ht="11.25" x14ac:dyDescent="0.2">
      <c r="H6" s="2"/>
      <c r="I6" s="2"/>
      <c r="O6" s="2"/>
      <c r="P6" s="2"/>
    </row>
    <row r="7" spans="2:16" s="1" customFormat="1" ht="12" thickBot="1" x14ac:dyDescent="0.25"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2:16" s="7" customFormat="1" ht="12" thickTop="1" x14ac:dyDescent="0.2">
      <c r="G8" s="8"/>
      <c r="H8" s="8"/>
      <c r="N8" s="8"/>
      <c r="O8" s="8"/>
    </row>
    <row r="9" spans="2:16" s="1" customFormat="1" ht="11.25" x14ac:dyDescent="0.2">
      <c r="G9" s="2"/>
      <c r="H9" s="2"/>
      <c r="N9" s="2"/>
      <c r="O9" s="2"/>
    </row>
    <row r="10" spans="2:16" s="1" customFormat="1" ht="11.25" x14ac:dyDescent="0.2">
      <c r="E10" s="3" t="s">
        <v>36</v>
      </c>
      <c r="G10" s="2"/>
      <c r="H10" s="2"/>
      <c r="I10" s="40" t="s">
        <v>37</v>
      </c>
      <c r="J10" s="40"/>
      <c r="N10" s="2"/>
      <c r="O10" s="2"/>
    </row>
    <row r="11" spans="2:16" s="1" customFormat="1" ht="11.25" x14ac:dyDescent="0.2">
      <c r="G11" s="2"/>
      <c r="H11" s="2"/>
      <c r="N11" s="2"/>
      <c r="O11" s="4"/>
      <c r="P11" s="4"/>
    </row>
    <row r="12" spans="2:16" s="1" customFormat="1" ht="11.25" x14ac:dyDescent="0.2">
      <c r="G12" s="2"/>
      <c r="H12" s="2"/>
      <c r="N12" s="2"/>
      <c r="O12" s="4"/>
      <c r="P12" s="4"/>
    </row>
    <row r="13" spans="2:16" s="1" customFormat="1" ht="11.25" x14ac:dyDescent="0.2">
      <c r="B13" s="3" t="s">
        <v>3</v>
      </c>
      <c r="G13" s="2"/>
      <c r="H13" s="2"/>
      <c r="J13" s="4">
        <f>SUM(F14/F16)*100</f>
        <v>7.4894265000290536</v>
      </c>
      <c r="N13" s="2"/>
      <c r="O13" s="2"/>
      <c r="P13" s="4"/>
    </row>
    <row r="14" spans="2:16" s="1" customFormat="1" ht="11.25" x14ac:dyDescent="0.2">
      <c r="B14" s="1" t="s">
        <v>4</v>
      </c>
      <c r="F14" s="4">
        <v>3199094</v>
      </c>
      <c r="G14" s="4"/>
      <c r="H14" s="4"/>
      <c r="I14" s="4"/>
      <c r="J14" s="4"/>
      <c r="N14" s="2"/>
      <c r="O14" s="2"/>
      <c r="P14" s="4"/>
    </row>
    <row r="15" spans="2:16" s="1" customFormat="1" ht="11.25" x14ac:dyDescent="0.2">
      <c r="B15" s="1" t="s">
        <v>5</v>
      </c>
      <c r="F15" s="4">
        <v>39515712</v>
      </c>
      <c r="G15" s="4"/>
      <c r="H15" s="4"/>
      <c r="I15" s="4"/>
      <c r="J15" s="4"/>
      <c r="N15" s="2"/>
      <c r="P15" s="4"/>
    </row>
    <row r="16" spans="2:16" s="1" customFormat="1" ht="11.25" x14ac:dyDescent="0.2">
      <c r="F16" s="4">
        <f>SUM(F14:F15)</f>
        <v>42714806</v>
      </c>
      <c r="G16" s="4"/>
      <c r="H16" s="4"/>
      <c r="I16" s="4"/>
      <c r="J16" s="4"/>
      <c r="N16" s="2"/>
      <c r="O16" s="4"/>
      <c r="P16" s="4"/>
    </row>
    <row r="17" spans="2:16" s="1" customFormat="1" ht="11.25" x14ac:dyDescent="0.2">
      <c r="F17" s="4"/>
      <c r="G17" s="4"/>
      <c r="H17" s="4"/>
      <c r="I17" s="4"/>
      <c r="J17" s="4"/>
      <c r="N17" s="2"/>
      <c r="O17" s="4"/>
      <c r="P17" s="4"/>
    </row>
    <row r="18" spans="2:16" s="1" customFormat="1" ht="11.25" x14ac:dyDescent="0.2">
      <c r="F18" s="4"/>
      <c r="G18" s="4"/>
      <c r="H18" s="4"/>
      <c r="I18" s="4"/>
      <c r="J18" s="4"/>
      <c r="N18" s="2"/>
      <c r="O18" s="4"/>
      <c r="P18" s="4"/>
    </row>
    <row r="19" spans="2:16" s="1" customFormat="1" ht="11.25" x14ac:dyDescent="0.2">
      <c r="B19" s="3" t="s">
        <v>6</v>
      </c>
      <c r="F19" s="4"/>
      <c r="G19" s="4"/>
      <c r="H19" s="4"/>
      <c r="I19" s="4"/>
      <c r="J19" s="4"/>
      <c r="N19" s="2"/>
      <c r="O19" s="4"/>
    </row>
    <row r="20" spans="2:16" s="1" customFormat="1" ht="11.25" x14ac:dyDescent="0.2">
      <c r="B20" s="1" t="s">
        <v>7</v>
      </c>
      <c r="F20" s="4">
        <v>1203786</v>
      </c>
      <c r="G20" s="4"/>
      <c r="H20" s="4"/>
      <c r="I20" s="4"/>
      <c r="J20" s="4">
        <f>SUM(F20/F21)*100</f>
        <v>37.628966201055675</v>
      </c>
      <c r="N20" s="2"/>
      <c r="O20" s="4"/>
      <c r="P20" s="4"/>
    </row>
    <row r="21" spans="2:16" s="1" customFormat="1" ht="11.25" x14ac:dyDescent="0.2">
      <c r="B21" s="1" t="s">
        <v>8</v>
      </c>
      <c r="F21" s="4">
        <v>3199094</v>
      </c>
      <c r="G21" s="4"/>
      <c r="H21" s="4"/>
      <c r="I21" s="4"/>
      <c r="J21" s="4"/>
      <c r="N21" s="2"/>
      <c r="O21" s="4"/>
      <c r="P21" s="4"/>
    </row>
    <row r="22" spans="2:16" s="1" customFormat="1" ht="11.25" x14ac:dyDescent="0.2">
      <c r="F22" s="4"/>
      <c r="G22" s="4"/>
      <c r="H22" s="4"/>
      <c r="I22" s="4"/>
      <c r="J22" s="4"/>
      <c r="N22" s="2"/>
      <c r="O22" s="4"/>
      <c r="P22" s="4"/>
    </row>
    <row r="23" spans="2:16" s="1" customFormat="1" ht="11.25" x14ac:dyDescent="0.2">
      <c r="F23" s="4"/>
      <c r="G23" s="4"/>
      <c r="H23" s="4"/>
      <c r="I23" s="4"/>
      <c r="J23" s="4"/>
      <c r="N23" s="2"/>
      <c r="O23" s="4"/>
      <c r="P23" s="4"/>
    </row>
    <row r="24" spans="2:16" s="1" customFormat="1" ht="11.25" x14ac:dyDescent="0.2">
      <c r="B24" s="3" t="s">
        <v>9</v>
      </c>
      <c r="F24" s="4"/>
      <c r="G24" s="4"/>
      <c r="H24" s="4"/>
      <c r="I24" s="4"/>
      <c r="J24" s="4"/>
      <c r="N24" s="2"/>
      <c r="O24" s="4"/>
      <c r="P24" s="4"/>
    </row>
    <row r="25" spans="2:16" s="1" customFormat="1" ht="11.25" x14ac:dyDescent="0.2">
      <c r="B25" s="1" t="s">
        <v>10</v>
      </c>
      <c r="F25" s="4">
        <v>1577286</v>
      </c>
      <c r="G25" s="4"/>
      <c r="H25" s="4"/>
      <c r="I25" s="4"/>
      <c r="J25" s="4">
        <f>SUM(F25/F26)*100</f>
        <v>3.654297739684536</v>
      </c>
      <c r="N25" s="2"/>
      <c r="O25" s="4"/>
      <c r="P25" s="4"/>
    </row>
    <row r="26" spans="2:16" s="1" customFormat="1" ht="11.25" x14ac:dyDescent="0.2">
      <c r="B26" s="1" t="s">
        <v>11</v>
      </c>
      <c r="F26" s="4">
        <f>SUM(G55)</f>
        <v>43162492.833333336</v>
      </c>
      <c r="G26" s="4"/>
      <c r="H26" s="4"/>
      <c r="I26" s="4"/>
      <c r="J26" s="4"/>
      <c r="N26" s="2"/>
      <c r="O26" s="4"/>
      <c r="P26" s="4"/>
    </row>
    <row r="27" spans="2:16" s="1" customFormat="1" ht="11.25" x14ac:dyDescent="0.2">
      <c r="F27" s="4"/>
      <c r="G27" s="4"/>
      <c r="H27" s="4"/>
      <c r="I27" s="4"/>
      <c r="J27" s="4"/>
      <c r="N27" s="2"/>
      <c r="O27" s="4"/>
      <c r="P27" s="4"/>
    </row>
    <row r="28" spans="2:16" s="1" customFormat="1" ht="11.25" x14ac:dyDescent="0.2">
      <c r="F28" s="4"/>
      <c r="G28" s="4"/>
      <c r="H28" s="4"/>
      <c r="I28" s="4"/>
      <c r="J28" s="4"/>
      <c r="N28" s="2"/>
      <c r="O28" s="4"/>
      <c r="P28" s="4"/>
    </row>
    <row r="29" spans="2:16" s="1" customFormat="1" ht="11.25" x14ac:dyDescent="0.2">
      <c r="B29" s="3" t="s">
        <v>12</v>
      </c>
      <c r="F29" s="4"/>
      <c r="G29" s="4"/>
      <c r="H29" s="4"/>
      <c r="I29" s="4"/>
      <c r="J29" s="4"/>
      <c r="N29" s="2"/>
      <c r="O29" s="4"/>
      <c r="P29" s="4"/>
    </row>
    <row r="30" spans="2:16" s="1" customFormat="1" ht="11.25" x14ac:dyDescent="0.2">
      <c r="B30" s="1" t="s">
        <v>13</v>
      </c>
      <c r="F30" s="4">
        <v>-370104</v>
      </c>
      <c r="G30" s="4"/>
      <c r="H30" s="4"/>
      <c r="I30" s="4"/>
      <c r="J30" s="4">
        <f>SUM(F30/F31)*100</f>
        <v>-3.5566618755449921</v>
      </c>
      <c r="N30" s="2"/>
      <c r="O30" s="4"/>
      <c r="P30" s="4"/>
    </row>
    <row r="31" spans="2:16" s="1" customFormat="1" ht="11.25" x14ac:dyDescent="0.2">
      <c r="B31" s="1" t="s">
        <v>14</v>
      </c>
      <c r="F31" s="4">
        <f>SUM(G59)</f>
        <v>10405937.166666666</v>
      </c>
      <c r="G31" s="4"/>
      <c r="H31" s="4"/>
      <c r="I31" s="4"/>
      <c r="J31" s="4"/>
      <c r="N31" s="2"/>
      <c r="O31" s="4"/>
      <c r="P31" s="4"/>
    </row>
    <row r="32" spans="2:16" s="1" customFormat="1" ht="11.25" x14ac:dyDescent="0.2">
      <c r="F32" s="4"/>
      <c r="G32" s="4"/>
      <c r="H32" s="4"/>
      <c r="I32" s="4"/>
      <c r="J32" s="4"/>
      <c r="N32" s="2"/>
      <c r="O32" s="4"/>
      <c r="P32" s="4"/>
    </row>
    <row r="33" spans="2:16" s="1" customFormat="1" ht="11.25" x14ac:dyDescent="0.2">
      <c r="F33" s="4"/>
      <c r="G33" s="4"/>
      <c r="H33" s="4"/>
      <c r="I33" s="4"/>
      <c r="J33" s="4"/>
      <c r="N33" s="2"/>
      <c r="O33" s="4"/>
      <c r="P33" s="4"/>
    </row>
    <row r="34" spans="2:16" s="1" customFormat="1" ht="11.25" x14ac:dyDescent="0.2">
      <c r="B34" s="3" t="s">
        <v>15</v>
      </c>
      <c r="F34" s="4"/>
      <c r="G34" s="4"/>
      <c r="H34" s="4"/>
      <c r="I34" s="4"/>
      <c r="J34" s="4"/>
      <c r="N34" s="2"/>
      <c r="O34" s="4"/>
      <c r="P34" s="4"/>
    </row>
    <row r="35" spans="2:16" s="1" customFormat="1" ht="11.25" x14ac:dyDescent="0.2">
      <c r="B35" s="1" t="s">
        <v>13</v>
      </c>
      <c r="F35" s="4">
        <v>-370104</v>
      </c>
      <c r="G35" s="4"/>
      <c r="H35" s="4"/>
      <c r="I35" s="4"/>
      <c r="J35" s="4">
        <f>SUM(F35/F36)*100</f>
        <v>-0.85746669319844682</v>
      </c>
      <c r="M35" s="4"/>
      <c r="N35" s="2"/>
      <c r="O35" s="4"/>
      <c r="P35" s="4"/>
    </row>
    <row r="36" spans="2:16" s="1" customFormat="1" ht="11.25" x14ac:dyDescent="0.2">
      <c r="B36" s="1" t="s">
        <v>16</v>
      </c>
      <c r="F36" s="4">
        <f>SUM(G55)</f>
        <v>43162492.833333336</v>
      </c>
      <c r="G36" s="4"/>
      <c r="H36" s="4"/>
      <c r="I36" s="4"/>
      <c r="J36" s="4"/>
      <c r="N36" s="2"/>
      <c r="O36" s="4"/>
      <c r="P36" s="4"/>
    </row>
    <row r="37" spans="2:16" s="1" customFormat="1" ht="11.25" x14ac:dyDescent="0.2">
      <c r="F37" s="4"/>
      <c r="G37" s="4"/>
      <c r="H37" s="4"/>
      <c r="I37" s="4"/>
      <c r="J37" s="4"/>
      <c r="N37" s="2"/>
      <c r="O37" s="4"/>
      <c r="P37" s="4"/>
    </row>
    <row r="38" spans="2:16" s="1" customFormat="1" ht="11.25" x14ac:dyDescent="0.2">
      <c r="G38" s="2"/>
      <c r="H38" s="2"/>
      <c r="J38" s="4"/>
      <c r="N38" s="2"/>
      <c r="O38" s="4"/>
      <c r="P38" s="4"/>
    </row>
    <row r="39" spans="2:16" s="1" customFormat="1" ht="11.25" x14ac:dyDescent="0.2">
      <c r="B39" s="3" t="s">
        <v>17</v>
      </c>
      <c r="G39" s="2"/>
      <c r="H39" s="2"/>
      <c r="J39" s="14">
        <f>SUM(F40/F41)</f>
        <v>0.18327038731168038</v>
      </c>
      <c r="N39" s="2"/>
      <c r="O39" s="4"/>
      <c r="P39" s="4"/>
    </row>
    <row r="40" spans="2:16" s="1" customFormat="1" ht="11.25" x14ac:dyDescent="0.2">
      <c r="B40" s="1" t="s">
        <v>18</v>
      </c>
      <c r="F40" s="4">
        <v>7008194</v>
      </c>
      <c r="G40" s="4"/>
      <c r="H40" s="4"/>
      <c r="I40" s="4"/>
      <c r="N40" s="2"/>
      <c r="O40" s="4"/>
      <c r="P40" s="4"/>
    </row>
    <row r="41" spans="2:16" s="1" customFormat="1" ht="11.25" x14ac:dyDescent="0.2">
      <c r="B41" s="1" t="s">
        <v>19</v>
      </c>
      <c r="F41" s="4">
        <v>38239642</v>
      </c>
      <c r="G41" s="4"/>
      <c r="H41" s="4"/>
      <c r="I41" s="4"/>
      <c r="J41" s="4"/>
      <c r="N41" s="2"/>
      <c r="O41" s="13"/>
      <c r="P41" s="4"/>
    </row>
    <row r="42" spans="2:16" s="1" customFormat="1" ht="11.25" x14ac:dyDescent="0.2">
      <c r="F42" s="4"/>
      <c r="G42" s="4"/>
      <c r="H42" s="4"/>
      <c r="I42" s="4"/>
      <c r="J42" s="4"/>
      <c r="N42" s="2"/>
      <c r="O42" s="4"/>
      <c r="P42" s="4"/>
    </row>
    <row r="43" spans="2:16" s="1" customFormat="1" ht="11.25" x14ac:dyDescent="0.2">
      <c r="F43" s="4"/>
      <c r="G43" s="4"/>
      <c r="H43" s="4"/>
      <c r="I43" s="4"/>
      <c r="J43" s="4"/>
      <c r="N43" s="2"/>
      <c r="O43" s="2"/>
    </row>
    <row r="44" spans="2:16" s="1" customFormat="1" ht="11.25" x14ac:dyDescent="0.2">
      <c r="F44" s="4"/>
      <c r="G44" s="4"/>
      <c r="H44" s="4"/>
      <c r="I44" s="4"/>
      <c r="J44" s="4"/>
      <c r="N44" s="2"/>
      <c r="O44" s="2"/>
    </row>
    <row r="45" spans="2:16" s="1" customFormat="1" ht="11.25" x14ac:dyDescent="0.2">
      <c r="F45" s="4"/>
      <c r="G45" s="4"/>
      <c r="H45" s="4"/>
      <c r="I45" s="4"/>
      <c r="J45" s="4"/>
      <c r="N45" s="2"/>
      <c r="O45" s="2"/>
    </row>
    <row r="46" spans="2:16" s="1" customFormat="1" ht="11.25" x14ac:dyDescent="0.2">
      <c r="G46" s="2"/>
      <c r="H46" s="2"/>
      <c r="N46" s="2"/>
      <c r="O46" s="2"/>
    </row>
    <row r="47" spans="2:16" s="1" customFormat="1" ht="11.25" x14ac:dyDescent="0.2">
      <c r="G47" s="2"/>
      <c r="J47" s="9"/>
      <c r="M47" s="2"/>
      <c r="N47" s="2"/>
    </row>
    <row r="48" spans="2:16" s="1" customFormat="1" ht="11.25" x14ac:dyDescent="0.2">
      <c r="B48" s="38" t="s">
        <v>27</v>
      </c>
      <c r="C48" s="38"/>
      <c r="D48" s="38"/>
      <c r="E48" s="38"/>
      <c r="G48" s="10" t="s">
        <v>28</v>
      </c>
      <c r="H48" s="10"/>
      <c r="I48" s="10"/>
      <c r="K48" s="1" t="s">
        <v>29</v>
      </c>
      <c r="L48" s="10"/>
      <c r="M48" s="10"/>
      <c r="N48" s="10"/>
    </row>
    <row r="49" spans="1:15" s="1" customFormat="1" ht="11.25" x14ac:dyDescent="0.2">
      <c r="B49" s="39" t="s">
        <v>30</v>
      </c>
      <c r="C49" s="39"/>
      <c r="D49" s="39"/>
      <c r="E49" s="39"/>
      <c r="G49" s="12" t="s">
        <v>31</v>
      </c>
      <c r="H49" s="12"/>
      <c r="I49" s="12"/>
      <c r="J49" s="12"/>
      <c r="K49" s="1" t="s">
        <v>32</v>
      </c>
    </row>
    <row r="50" spans="1:15" s="1" customFormat="1" ht="11.25" x14ac:dyDescent="0.2">
      <c r="B50" s="11" t="s">
        <v>33</v>
      </c>
      <c r="F50" s="11" t="s">
        <v>34</v>
      </c>
      <c r="G50" s="2"/>
      <c r="H50" s="2"/>
      <c r="J50" s="11" t="s">
        <v>35</v>
      </c>
      <c r="N50" s="2"/>
      <c r="O50" s="2"/>
    </row>
    <row r="51" spans="1:15" s="1" customFormat="1" ht="11.25" x14ac:dyDescent="0.2">
      <c r="G51" s="2"/>
      <c r="H51" s="2"/>
      <c r="N51" s="2"/>
      <c r="O51" s="2"/>
    </row>
    <row r="52" spans="1:15" s="1" customFormat="1" ht="11.25" x14ac:dyDescent="0.2">
      <c r="F52" s="4"/>
      <c r="G52" s="4"/>
      <c r="H52" s="4"/>
      <c r="I52" s="4"/>
      <c r="J52" s="4"/>
      <c r="N52" s="2"/>
      <c r="O52" s="2"/>
    </row>
    <row r="53" spans="1:15" s="1" customFormat="1" ht="11.25" x14ac:dyDescent="0.2">
      <c r="F53" s="4"/>
      <c r="G53" s="4"/>
      <c r="H53" s="4"/>
      <c r="I53" s="4"/>
      <c r="J53" s="4"/>
      <c r="N53" s="2"/>
      <c r="O53" s="2"/>
    </row>
    <row r="54" spans="1:15" s="1" customFormat="1" ht="11.25" x14ac:dyDescent="0.2">
      <c r="A54" s="4" t="s">
        <v>16</v>
      </c>
      <c r="B54" s="4"/>
      <c r="C54" s="4"/>
      <c r="D54" s="4"/>
      <c r="E54" s="4"/>
      <c r="F54" s="4"/>
      <c r="G54" s="4"/>
      <c r="H54" s="4"/>
      <c r="I54" s="4"/>
      <c r="J54" s="4"/>
      <c r="N54" s="2"/>
      <c r="O54" s="2"/>
    </row>
    <row r="55" spans="1:15" s="1" customFormat="1" ht="11.25" x14ac:dyDescent="0.2">
      <c r="A55" s="4">
        <v>40580048</v>
      </c>
      <c r="B55" s="4">
        <v>41066039</v>
      </c>
      <c r="C55" s="4">
        <v>41092932</v>
      </c>
      <c r="D55" s="4">
        <v>42375419</v>
      </c>
      <c r="E55" s="4">
        <v>43719698</v>
      </c>
      <c r="F55" s="4">
        <v>50140821</v>
      </c>
      <c r="G55" s="4">
        <f>SUM(A55:F55)/6</f>
        <v>43162492.833333336</v>
      </c>
      <c r="H55" s="4"/>
      <c r="I55" s="4"/>
      <c r="J55" s="4"/>
      <c r="N55" s="2"/>
      <c r="O55" s="2"/>
    </row>
    <row r="56" spans="1:15" s="1" customFormat="1" ht="11.2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N56" s="2"/>
      <c r="O56" s="2"/>
    </row>
    <row r="57" spans="1:15" s="1" customFormat="1" ht="11.2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N57" s="2"/>
      <c r="O57" s="2"/>
    </row>
    <row r="58" spans="1:15" s="1" customFormat="1" ht="11.25" x14ac:dyDescent="0.2">
      <c r="A58" s="4" t="s">
        <v>14</v>
      </c>
      <c r="B58" s="4"/>
      <c r="C58" s="4"/>
      <c r="D58" s="4"/>
      <c r="E58" s="4"/>
      <c r="F58" s="4"/>
      <c r="G58" s="4"/>
      <c r="H58" s="4"/>
      <c r="I58" s="4"/>
      <c r="J58" s="4"/>
      <c r="N58" s="2"/>
      <c r="O58" s="2"/>
    </row>
    <row r="59" spans="1:15" s="1" customFormat="1" ht="11.25" x14ac:dyDescent="0.2">
      <c r="A59" s="4">
        <v>10341920</v>
      </c>
      <c r="B59" s="4">
        <v>10284349</v>
      </c>
      <c r="C59" s="4">
        <v>10136902</v>
      </c>
      <c r="D59" s="4">
        <v>10101008</v>
      </c>
      <c r="E59" s="4">
        <v>10332215</v>
      </c>
      <c r="F59" s="4">
        <v>11239229</v>
      </c>
      <c r="G59" s="4">
        <f>SUM(A59:F59)/6</f>
        <v>10405937.166666666</v>
      </c>
      <c r="H59" s="4"/>
      <c r="I59" s="4"/>
      <c r="J59" s="4"/>
      <c r="N59" s="2"/>
      <c r="O59" s="2"/>
    </row>
    <row r="60" spans="1:15" s="1" customFormat="1" ht="11.2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N60" s="2"/>
      <c r="O60" s="2"/>
    </row>
    <row r="61" spans="1:15" s="1" customFormat="1" ht="11.25" x14ac:dyDescent="0.2">
      <c r="D61" s="4"/>
      <c r="E61" s="4"/>
      <c r="F61" s="4"/>
      <c r="G61" s="4"/>
      <c r="H61" s="4"/>
      <c r="I61" s="4"/>
      <c r="J61" s="4"/>
      <c r="N61" s="2"/>
      <c r="O61" s="2"/>
    </row>
    <row r="62" spans="1:15" s="1" customFormat="1" ht="11.25" x14ac:dyDescent="0.2">
      <c r="F62" s="4"/>
      <c r="G62" s="4"/>
      <c r="H62" s="4"/>
      <c r="I62" s="4"/>
      <c r="J62" s="4"/>
      <c r="N62" s="2"/>
      <c r="O62" s="2"/>
    </row>
    <row r="63" spans="1:15" s="1" customFormat="1" ht="11.25" x14ac:dyDescent="0.2">
      <c r="F63" s="4"/>
      <c r="G63" s="4"/>
      <c r="H63" s="4"/>
      <c r="I63" s="4"/>
      <c r="J63" s="4"/>
      <c r="N63" s="2"/>
      <c r="O63" s="2"/>
    </row>
    <row r="64" spans="1:15" s="1" customFormat="1" ht="11.25" x14ac:dyDescent="0.2">
      <c r="C64" s="1" t="s">
        <v>20</v>
      </c>
      <c r="F64" s="4"/>
      <c r="G64" s="4"/>
      <c r="H64" s="4"/>
      <c r="I64" s="4"/>
      <c r="J64" s="4"/>
      <c r="N64" s="2"/>
      <c r="O64" s="2"/>
    </row>
    <row r="65" spans="3:16" s="1" customFormat="1" ht="11.25" x14ac:dyDescent="0.2">
      <c r="C65" s="1" t="s">
        <v>21</v>
      </c>
      <c r="F65" s="4">
        <v>56000</v>
      </c>
      <c r="G65" s="4"/>
      <c r="H65" s="4"/>
      <c r="I65" s="4"/>
      <c r="J65" s="4"/>
      <c r="N65" s="2"/>
      <c r="O65" s="2"/>
    </row>
    <row r="66" spans="3:16" s="1" customFormat="1" ht="11.25" x14ac:dyDescent="0.2">
      <c r="C66" s="1" t="s">
        <v>22</v>
      </c>
      <c r="F66" s="4">
        <v>461730</v>
      </c>
      <c r="G66" s="4"/>
      <c r="H66" s="4"/>
      <c r="I66" s="4"/>
      <c r="J66" s="4"/>
      <c r="N66" s="2"/>
      <c r="O66" s="2"/>
    </row>
    <row r="67" spans="3:16" s="1" customFormat="1" ht="11.25" x14ac:dyDescent="0.2">
      <c r="C67" s="1" t="s">
        <v>23</v>
      </c>
      <c r="F67" s="4">
        <v>130000</v>
      </c>
      <c r="G67" s="4"/>
      <c r="H67" s="4"/>
      <c r="I67" s="4"/>
      <c r="J67" s="4"/>
      <c r="N67" s="2"/>
      <c r="O67" s="2"/>
    </row>
    <row r="68" spans="3:16" s="1" customFormat="1" ht="11.25" x14ac:dyDescent="0.2">
      <c r="C68" s="1" t="s">
        <v>24</v>
      </c>
      <c r="F68" s="4">
        <v>87154.94</v>
      </c>
      <c r="G68" s="4"/>
      <c r="H68" s="4"/>
      <c r="I68" s="4"/>
      <c r="J68" s="4"/>
      <c r="N68" s="2"/>
      <c r="O68" s="2"/>
    </row>
    <row r="69" spans="3:16" s="1" customFormat="1" ht="11.25" x14ac:dyDescent="0.2">
      <c r="C69" s="1" t="s">
        <v>25</v>
      </c>
      <c r="F69" s="4">
        <v>7385.33</v>
      </c>
      <c r="G69" s="4"/>
      <c r="H69" s="4"/>
      <c r="I69" s="4"/>
      <c r="J69" s="4"/>
      <c r="N69" s="2"/>
      <c r="O69" s="2"/>
    </row>
    <row r="70" spans="3:16" s="1" customFormat="1" ht="11.25" x14ac:dyDescent="0.2">
      <c r="C70" s="1" t="s">
        <v>26</v>
      </c>
      <c r="F70" s="4">
        <v>72362.27</v>
      </c>
      <c r="G70" s="4"/>
      <c r="H70" s="4"/>
      <c r="I70" s="4"/>
      <c r="J70" s="4"/>
      <c r="N70" s="2"/>
      <c r="O70" s="2"/>
    </row>
    <row r="71" spans="3:16" s="1" customFormat="1" ht="11.25" x14ac:dyDescent="0.2">
      <c r="F71" s="5">
        <f>SUM(F65:F70)</f>
        <v>814632.53999999992</v>
      </c>
      <c r="G71" s="4"/>
      <c r="H71" s="4"/>
      <c r="I71" s="4"/>
      <c r="J71" s="4"/>
      <c r="N71" s="2"/>
      <c r="O71" s="2"/>
    </row>
    <row r="72" spans="3:16" s="1" customFormat="1" ht="11.25" x14ac:dyDescent="0.2">
      <c r="F72" s="4"/>
      <c r="G72" s="4"/>
      <c r="H72" s="4"/>
      <c r="I72" s="4"/>
      <c r="J72" s="4"/>
      <c r="N72" s="2"/>
      <c r="O72" s="2"/>
    </row>
    <row r="73" spans="3:16" s="1" customFormat="1" ht="11.25" x14ac:dyDescent="0.2">
      <c r="F73" s="4"/>
      <c r="G73" s="4"/>
      <c r="H73" s="4"/>
      <c r="I73" s="4"/>
      <c r="J73" s="4"/>
      <c r="N73" s="2"/>
      <c r="O73" s="2"/>
    </row>
    <row r="75" spans="3:16" s="1" customFormat="1" ht="11.25" x14ac:dyDescent="0.2">
      <c r="G75" s="2"/>
      <c r="H75" s="2"/>
      <c r="N75" s="2"/>
      <c r="O75" s="2"/>
    </row>
    <row r="76" spans="3:16" s="1" customFormat="1" ht="11.25" x14ac:dyDescent="0.2">
      <c r="C76" s="39" t="s"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</row>
    <row r="77" spans="3:16" s="1" customFormat="1" ht="11.25" x14ac:dyDescent="0.2">
      <c r="C77" s="39" t="s">
        <v>1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</row>
    <row r="78" spans="3:16" s="1" customFormat="1" ht="11.25" x14ac:dyDescent="0.2">
      <c r="H78" s="1" t="s">
        <v>2</v>
      </c>
    </row>
    <row r="79" spans="3:16" s="1" customFormat="1" ht="11.25" x14ac:dyDescent="0.2">
      <c r="C79" s="39" t="s">
        <v>38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3:16" s="1" customFormat="1" ht="11.25" x14ac:dyDescent="0.2">
      <c r="H80" s="2"/>
      <c r="I80" s="2"/>
      <c r="O80" s="2"/>
      <c r="P80" s="2"/>
    </row>
    <row r="81" spans="2:16" s="1" customFormat="1" ht="12" thickBot="1" x14ac:dyDescent="0.25">
      <c r="C81" s="39" t="s">
        <v>36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2:16" s="7" customFormat="1" ht="12" thickTop="1" x14ac:dyDescent="0.2">
      <c r="G82" s="8"/>
      <c r="H82" s="8"/>
      <c r="N82" s="8"/>
      <c r="O82" s="8"/>
    </row>
    <row r="83" spans="2:16" s="1" customFormat="1" ht="11.25" x14ac:dyDescent="0.2">
      <c r="G83" s="2"/>
      <c r="H83" s="2"/>
      <c r="N83" s="2"/>
      <c r="O83" s="2"/>
    </row>
    <row r="84" spans="2:16" s="1" customFormat="1" ht="11.25" x14ac:dyDescent="0.2">
      <c r="E84" s="3" t="s">
        <v>36</v>
      </c>
      <c r="G84" s="2"/>
      <c r="H84" s="2"/>
      <c r="I84" s="40" t="s">
        <v>37</v>
      </c>
      <c r="J84" s="40"/>
      <c r="N84" s="2"/>
      <c r="O84" s="2"/>
    </row>
    <row r="85" spans="2:16" s="1" customFormat="1" ht="11.25" x14ac:dyDescent="0.2">
      <c r="G85" s="2"/>
      <c r="H85" s="2"/>
      <c r="N85" s="2"/>
      <c r="O85" s="4"/>
      <c r="P85" s="4"/>
    </row>
    <row r="86" spans="2:16" s="1" customFormat="1" ht="11.25" x14ac:dyDescent="0.2">
      <c r="G86" s="2"/>
      <c r="H86" s="2"/>
      <c r="N86" s="2"/>
      <c r="O86" s="4"/>
      <c r="P86" s="4"/>
    </row>
    <row r="87" spans="2:16" s="1" customFormat="1" ht="11.25" x14ac:dyDescent="0.2">
      <c r="B87" s="3" t="s">
        <v>3</v>
      </c>
      <c r="G87" s="2"/>
      <c r="H87" s="2"/>
      <c r="J87" s="4">
        <f>SUM(F88/F90)*100</f>
        <v>7.4894265000290536</v>
      </c>
      <c r="N87" s="2"/>
      <c r="O87" s="2"/>
      <c r="P87" s="4"/>
    </row>
    <row r="88" spans="2:16" s="1" customFormat="1" ht="11.25" x14ac:dyDescent="0.2">
      <c r="B88" s="1" t="s">
        <v>4</v>
      </c>
      <c r="F88" s="4">
        <v>3199094</v>
      </c>
      <c r="G88" s="4"/>
      <c r="H88" s="4"/>
      <c r="I88" s="4"/>
      <c r="J88" s="4"/>
      <c r="N88" s="2"/>
      <c r="O88" s="2"/>
      <c r="P88" s="4"/>
    </row>
    <row r="89" spans="2:16" s="1" customFormat="1" ht="11.25" x14ac:dyDescent="0.2">
      <c r="B89" s="1" t="s">
        <v>5</v>
      </c>
      <c r="F89" s="4">
        <v>39515712</v>
      </c>
      <c r="G89" s="4"/>
      <c r="H89" s="4"/>
      <c r="I89" s="4"/>
      <c r="J89" s="4"/>
      <c r="N89" s="2"/>
      <c r="P89" s="4"/>
    </row>
    <row r="90" spans="2:16" s="1" customFormat="1" ht="11.25" x14ac:dyDescent="0.2">
      <c r="F90" s="4">
        <f>SUM(F88:F89)</f>
        <v>42714806</v>
      </c>
      <c r="G90" s="4"/>
      <c r="H90" s="4"/>
      <c r="I90" s="4"/>
      <c r="J90" s="4"/>
      <c r="N90" s="2"/>
      <c r="O90" s="4"/>
      <c r="P90" s="4"/>
    </row>
    <row r="91" spans="2:16" s="1" customFormat="1" ht="11.25" x14ac:dyDescent="0.2">
      <c r="F91" s="4"/>
      <c r="G91" s="4"/>
      <c r="H91" s="4"/>
      <c r="I91" s="4"/>
      <c r="J91" s="4"/>
      <c r="N91" s="2"/>
      <c r="O91" s="4"/>
      <c r="P91" s="4"/>
    </row>
    <row r="92" spans="2:16" s="1" customFormat="1" ht="11.25" x14ac:dyDescent="0.2">
      <c r="F92" s="4"/>
      <c r="G92" s="4"/>
      <c r="H92" s="4"/>
      <c r="I92" s="4"/>
      <c r="J92" s="4"/>
      <c r="N92" s="2"/>
      <c r="O92" s="4"/>
      <c r="P92" s="4"/>
    </row>
    <row r="93" spans="2:16" s="1" customFormat="1" ht="11.25" x14ac:dyDescent="0.2">
      <c r="B93" s="3" t="s">
        <v>6</v>
      </c>
      <c r="F93" s="4"/>
      <c r="G93" s="4"/>
      <c r="H93" s="4"/>
      <c r="I93" s="4"/>
      <c r="J93" s="4"/>
      <c r="N93" s="2"/>
      <c r="O93" s="4"/>
    </row>
    <row r="94" spans="2:16" s="1" customFormat="1" ht="11.25" x14ac:dyDescent="0.2">
      <c r="B94" s="1" t="s">
        <v>7</v>
      </c>
      <c r="F94" s="4">
        <v>1203786</v>
      </c>
      <c r="G94" s="4"/>
      <c r="H94" s="4"/>
      <c r="I94" s="4"/>
      <c r="J94" s="4">
        <f>SUM(F94/F95)*100</f>
        <v>37.628966201055675</v>
      </c>
      <c r="N94" s="2"/>
      <c r="O94" s="4"/>
      <c r="P94" s="4"/>
    </row>
    <row r="95" spans="2:16" s="1" customFormat="1" ht="11.25" x14ac:dyDescent="0.2">
      <c r="B95" s="1" t="s">
        <v>8</v>
      </c>
      <c r="F95" s="4">
        <v>3199094</v>
      </c>
      <c r="G95" s="4"/>
      <c r="H95" s="4"/>
      <c r="I95" s="4"/>
      <c r="J95" s="4"/>
      <c r="N95" s="2"/>
      <c r="O95" s="4"/>
      <c r="P95" s="4"/>
    </row>
    <row r="96" spans="2:16" s="1" customFormat="1" ht="11.25" x14ac:dyDescent="0.2">
      <c r="F96" s="4"/>
      <c r="G96" s="4"/>
      <c r="H96" s="4"/>
      <c r="I96" s="4"/>
      <c r="J96" s="4"/>
      <c r="N96" s="2"/>
      <c r="O96" s="4"/>
      <c r="P96" s="4"/>
    </row>
    <row r="97" spans="2:16" s="1" customFormat="1" ht="11.25" x14ac:dyDescent="0.2">
      <c r="F97" s="4"/>
      <c r="G97" s="4"/>
      <c r="H97" s="4"/>
      <c r="I97" s="4"/>
      <c r="J97" s="4"/>
      <c r="N97" s="2"/>
      <c r="O97" s="4"/>
      <c r="P97" s="4"/>
    </row>
    <row r="98" spans="2:16" s="1" customFormat="1" ht="11.25" x14ac:dyDescent="0.2">
      <c r="B98" s="3" t="s">
        <v>9</v>
      </c>
      <c r="F98" s="4"/>
      <c r="G98" s="4"/>
      <c r="H98" s="4"/>
      <c r="I98" s="4"/>
      <c r="J98" s="4"/>
      <c r="N98" s="2"/>
      <c r="O98" s="4"/>
      <c r="P98" s="4"/>
    </row>
    <row r="99" spans="2:16" s="1" customFormat="1" ht="11.25" x14ac:dyDescent="0.2">
      <c r="B99" s="1" t="s">
        <v>10</v>
      </c>
      <c r="F99" s="4">
        <v>1577286</v>
      </c>
      <c r="G99" s="4"/>
      <c r="H99" s="4"/>
      <c r="I99" s="4"/>
      <c r="J99" s="4">
        <f>SUM(F99/F100)*100</f>
        <v>3.654297739684536</v>
      </c>
      <c r="N99" s="2"/>
      <c r="O99" s="4"/>
      <c r="P99" s="4"/>
    </row>
    <row r="100" spans="2:16" s="1" customFormat="1" ht="11.25" x14ac:dyDescent="0.2">
      <c r="B100" s="1" t="s">
        <v>11</v>
      </c>
      <c r="F100" s="4">
        <f>SUM(G132)</f>
        <v>43162492.833333336</v>
      </c>
      <c r="G100" s="4"/>
      <c r="H100" s="4"/>
      <c r="I100" s="4"/>
      <c r="J100" s="4"/>
      <c r="N100" s="2"/>
      <c r="O100" s="4"/>
      <c r="P100" s="4"/>
    </row>
    <row r="101" spans="2:16" s="1" customFormat="1" ht="11.25" x14ac:dyDescent="0.2">
      <c r="F101" s="4"/>
      <c r="G101" s="4"/>
      <c r="H101" s="4"/>
      <c r="I101" s="4"/>
      <c r="J101" s="4"/>
      <c r="N101" s="2"/>
      <c r="O101" s="4"/>
      <c r="P101" s="4"/>
    </row>
    <row r="102" spans="2:16" s="1" customFormat="1" ht="11.25" x14ac:dyDescent="0.2">
      <c r="F102" s="4"/>
      <c r="G102" s="4"/>
      <c r="H102" s="4"/>
      <c r="I102" s="4"/>
      <c r="J102" s="4"/>
      <c r="N102" s="2"/>
      <c r="O102" s="4"/>
      <c r="P102" s="4"/>
    </row>
    <row r="103" spans="2:16" s="1" customFormat="1" ht="11.25" x14ac:dyDescent="0.2">
      <c r="B103" s="3" t="s">
        <v>12</v>
      </c>
      <c r="F103" s="4"/>
      <c r="G103" s="4"/>
      <c r="H103" s="4"/>
      <c r="I103" s="4"/>
      <c r="J103" s="4"/>
      <c r="N103" s="2"/>
      <c r="O103" s="4"/>
      <c r="P103" s="4"/>
    </row>
    <row r="104" spans="2:16" s="1" customFormat="1" ht="11.25" x14ac:dyDescent="0.2">
      <c r="B104" s="1" t="s">
        <v>13</v>
      </c>
      <c r="F104" s="4">
        <v>-370104</v>
      </c>
      <c r="G104" s="4"/>
      <c r="H104" s="4"/>
      <c r="I104" s="4"/>
      <c r="J104" s="4">
        <f>SUM(F104/F105)*100</f>
        <v>-3.5566618755449921</v>
      </c>
      <c r="N104" s="2"/>
      <c r="O104" s="4"/>
      <c r="P104" s="4"/>
    </row>
    <row r="105" spans="2:16" s="1" customFormat="1" ht="11.25" x14ac:dyDescent="0.2">
      <c r="B105" s="1" t="s">
        <v>14</v>
      </c>
      <c r="F105" s="4">
        <f>SUM(G136)</f>
        <v>10405937.166666666</v>
      </c>
      <c r="G105" s="4"/>
      <c r="H105" s="4"/>
      <c r="I105" s="4"/>
      <c r="J105" s="4"/>
      <c r="N105" s="2"/>
      <c r="O105" s="4"/>
      <c r="P105" s="4"/>
    </row>
    <row r="106" spans="2:16" s="1" customFormat="1" ht="11.25" x14ac:dyDescent="0.2">
      <c r="F106" s="4"/>
      <c r="G106" s="4"/>
      <c r="H106" s="4"/>
      <c r="I106" s="4"/>
      <c r="J106" s="4"/>
      <c r="N106" s="2"/>
      <c r="O106" s="4"/>
      <c r="P106" s="4"/>
    </row>
    <row r="107" spans="2:16" s="1" customFormat="1" ht="11.25" x14ac:dyDescent="0.2">
      <c r="F107" s="4"/>
      <c r="G107" s="4"/>
      <c r="H107" s="4"/>
      <c r="I107" s="4"/>
      <c r="J107" s="4"/>
      <c r="N107" s="2"/>
      <c r="O107" s="4"/>
      <c r="P107" s="4"/>
    </row>
    <row r="108" spans="2:16" s="1" customFormat="1" ht="11.25" x14ac:dyDescent="0.2">
      <c r="B108" s="3" t="s">
        <v>15</v>
      </c>
      <c r="F108" s="4"/>
      <c r="G108" s="4"/>
      <c r="H108" s="4"/>
      <c r="I108" s="4"/>
      <c r="J108" s="4"/>
      <c r="N108" s="2"/>
      <c r="O108" s="4"/>
      <c r="P108" s="4"/>
    </row>
    <row r="109" spans="2:16" s="1" customFormat="1" ht="11.25" x14ac:dyDescent="0.2">
      <c r="B109" s="1" t="s">
        <v>13</v>
      </c>
      <c r="F109" s="4">
        <v>-370104</v>
      </c>
      <c r="G109" s="4"/>
      <c r="H109" s="4"/>
      <c r="I109" s="4"/>
      <c r="J109" s="4">
        <f>SUM(F109/F110)*100</f>
        <v>-0.85746669319844682</v>
      </c>
      <c r="M109" s="4"/>
      <c r="N109" s="2"/>
      <c r="O109" s="4"/>
      <c r="P109" s="4"/>
    </row>
    <row r="110" spans="2:16" s="1" customFormat="1" ht="11.25" x14ac:dyDescent="0.2">
      <c r="B110" s="1" t="s">
        <v>16</v>
      </c>
      <c r="F110" s="4">
        <f>SUM(G132)</f>
        <v>43162492.833333336</v>
      </c>
      <c r="G110" s="4"/>
      <c r="H110" s="4"/>
      <c r="I110" s="4"/>
      <c r="J110" s="4"/>
      <c r="N110" s="2"/>
      <c r="O110" s="4"/>
      <c r="P110" s="4"/>
    </row>
    <row r="111" spans="2:16" s="1" customFormat="1" ht="11.25" x14ac:dyDescent="0.2">
      <c r="F111" s="4"/>
      <c r="G111" s="4"/>
      <c r="H111" s="4"/>
      <c r="I111" s="4"/>
      <c r="J111" s="4"/>
      <c r="N111" s="2"/>
      <c r="O111" s="4"/>
      <c r="P111" s="4"/>
    </row>
    <row r="112" spans="2:16" s="1" customFormat="1" ht="11.25" x14ac:dyDescent="0.2">
      <c r="G112" s="2"/>
      <c r="H112" s="2"/>
      <c r="J112" s="4"/>
      <c r="N112" s="2"/>
      <c r="O112" s="4"/>
      <c r="P112" s="4"/>
    </row>
    <row r="113" spans="2:16" s="1" customFormat="1" ht="11.25" x14ac:dyDescent="0.2">
      <c r="B113" s="3" t="s">
        <v>17</v>
      </c>
      <c r="G113" s="2"/>
      <c r="H113" s="2"/>
      <c r="J113" s="4">
        <f>SUM(F117/F118)</f>
        <v>1.271230232751656</v>
      </c>
      <c r="N113" s="2"/>
      <c r="O113" s="4"/>
      <c r="P113" s="4"/>
    </row>
    <row r="114" spans="2:16" s="1" customFormat="1" ht="11.25" x14ac:dyDescent="0.2">
      <c r="B114" s="1" t="s">
        <v>18</v>
      </c>
      <c r="E114" s="1" t="s">
        <v>39</v>
      </c>
      <c r="F114" s="4">
        <v>7008194</v>
      </c>
      <c r="G114" s="4"/>
      <c r="H114" s="4"/>
      <c r="I114" s="4"/>
      <c r="N114" s="2"/>
      <c r="O114" s="4"/>
      <c r="P114" s="4"/>
    </row>
    <row r="115" spans="2:16" s="1" customFormat="1" ht="11.25" x14ac:dyDescent="0.2">
      <c r="E115" s="1" t="s">
        <v>40</v>
      </c>
      <c r="F115" s="4">
        <v>41511020</v>
      </c>
      <c r="G115" s="4"/>
      <c r="H115" s="4"/>
      <c r="I115" s="4"/>
      <c r="J115" s="4"/>
      <c r="N115" s="2"/>
      <c r="O115" s="4"/>
      <c r="P115" s="4"/>
    </row>
    <row r="116" spans="2:16" s="1" customFormat="1" ht="11.25" x14ac:dyDescent="0.2">
      <c r="E116" s="1" t="s">
        <v>41</v>
      </c>
      <c r="F116" s="4">
        <v>92175</v>
      </c>
      <c r="G116" s="4"/>
      <c r="H116" s="4"/>
      <c r="I116" s="4"/>
      <c r="J116" s="4"/>
      <c r="N116" s="2"/>
      <c r="O116" s="4"/>
      <c r="P116" s="4"/>
    </row>
    <row r="117" spans="2:16" s="1" customFormat="1" ht="11.25" x14ac:dyDescent="0.2">
      <c r="F117" s="4">
        <f>SUM(F114:F116)</f>
        <v>48611389</v>
      </c>
      <c r="G117" s="4"/>
      <c r="H117" s="4"/>
      <c r="I117" s="4"/>
      <c r="J117" s="4"/>
      <c r="N117" s="2"/>
      <c r="O117" s="4"/>
      <c r="P117" s="4"/>
    </row>
    <row r="118" spans="2:16" s="1" customFormat="1" ht="11.25" x14ac:dyDescent="0.2">
      <c r="B118" s="1" t="s">
        <v>19</v>
      </c>
      <c r="F118" s="4">
        <v>38239642</v>
      </c>
      <c r="G118" s="4"/>
      <c r="H118" s="4"/>
      <c r="I118" s="4"/>
      <c r="J118" s="4"/>
      <c r="N118" s="2"/>
      <c r="O118" s="4"/>
      <c r="P118" s="4"/>
    </row>
    <row r="119" spans="2:16" s="1" customFormat="1" ht="11.25" x14ac:dyDescent="0.2">
      <c r="F119" s="4"/>
      <c r="G119" s="4"/>
      <c r="H119" s="4"/>
      <c r="I119" s="4"/>
      <c r="J119" s="4"/>
      <c r="N119" s="2"/>
      <c r="O119" s="4"/>
      <c r="P119" s="4"/>
    </row>
    <row r="120" spans="2:16" s="1" customFormat="1" ht="11.25" x14ac:dyDescent="0.2">
      <c r="F120" s="4"/>
      <c r="G120" s="4"/>
      <c r="H120" s="4"/>
      <c r="I120" s="4"/>
      <c r="J120" s="4"/>
      <c r="N120" s="2"/>
      <c r="O120" s="2"/>
    </row>
    <row r="121" spans="2:16" s="1" customFormat="1" ht="11.25" x14ac:dyDescent="0.2">
      <c r="F121" s="4"/>
      <c r="G121" s="4"/>
      <c r="H121" s="4"/>
      <c r="I121" s="4"/>
      <c r="J121" s="4"/>
      <c r="N121" s="2"/>
      <c r="O121" s="2"/>
    </row>
    <row r="122" spans="2:16" s="1" customFormat="1" ht="11.25" x14ac:dyDescent="0.2">
      <c r="F122" s="4"/>
      <c r="G122" s="4"/>
      <c r="H122" s="4"/>
      <c r="I122" s="4"/>
      <c r="J122" s="4"/>
      <c r="N122" s="2"/>
      <c r="O122" s="2"/>
    </row>
    <row r="123" spans="2:16" s="1" customFormat="1" ht="11.25" x14ac:dyDescent="0.2">
      <c r="G123" s="2"/>
      <c r="H123" s="2"/>
      <c r="N123" s="2"/>
      <c r="O123" s="2"/>
    </row>
    <row r="124" spans="2:16" s="1" customFormat="1" ht="11.25" x14ac:dyDescent="0.2">
      <c r="G124" s="2"/>
      <c r="J124" s="9"/>
      <c r="M124" s="2"/>
      <c r="N124" s="2"/>
    </row>
    <row r="125" spans="2:16" s="1" customFormat="1" ht="11.25" x14ac:dyDescent="0.2">
      <c r="B125" s="38" t="s">
        <v>27</v>
      </c>
      <c r="C125" s="38"/>
      <c r="D125" s="38"/>
      <c r="E125" s="38"/>
      <c r="G125" s="10" t="s">
        <v>28</v>
      </c>
      <c r="H125" s="10"/>
      <c r="I125" s="10"/>
      <c r="K125" s="1" t="s">
        <v>29</v>
      </c>
      <c r="L125" s="10"/>
      <c r="M125" s="10"/>
      <c r="N125" s="10"/>
    </row>
    <row r="126" spans="2:16" s="1" customFormat="1" ht="11.25" x14ac:dyDescent="0.2">
      <c r="B126" s="39" t="s">
        <v>30</v>
      </c>
      <c r="C126" s="39"/>
      <c r="D126" s="39"/>
      <c r="E126" s="39"/>
      <c r="G126" s="12" t="s">
        <v>31</v>
      </c>
      <c r="H126" s="12"/>
      <c r="I126" s="12"/>
      <c r="J126" s="12"/>
      <c r="K126" s="1" t="s">
        <v>32</v>
      </c>
    </row>
    <row r="127" spans="2:16" s="1" customFormat="1" ht="11.25" x14ac:dyDescent="0.2">
      <c r="B127" s="11" t="s">
        <v>33</v>
      </c>
      <c r="F127" s="11" t="s">
        <v>34</v>
      </c>
      <c r="G127" s="2"/>
      <c r="H127" s="2"/>
      <c r="J127" s="11" t="s">
        <v>35</v>
      </c>
      <c r="N127" s="2"/>
      <c r="O127" s="2"/>
    </row>
    <row r="128" spans="2:16" s="1" customFormat="1" ht="11.25" x14ac:dyDescent="0.2">
      <c r="G128" s="2"/>
      <c r="H128" s="2"/>
      <c r="N128" s="2"/>
      <c r="O128" s="2"/>
    </row>
    <row r="129" spans="1:15" s="1" customFormat="1" ht="11.25" x14ac:dyDescent="0.2">
      <c r="F129" s="4"/>
      <c r="G129" s="4"/>
      <c r="H129" s="4"/>
      <c r="I129" s="4"/>
      <c r="J129" s="4"/>
      <c r="N129" s="2"/>
      <c r="O129" s="2"/>
    </row>
    <row r="130" spans="1:15" s="1" customFormat="1" ht="11.25" x14ac:dyDescent="0.2">
      <c r="F130" s="4"/>
      <c r="G130" s="4"/>
      <c r="H130" s="4"/>
      <c r="I130" s="4"/>
      <c r="J130" s="4"/>
      <c r="N130" s="2"/>
      <c r="O130" s="2"/>
    </row>
    <row r="131" spans="1:15" s="1" customFormat="1" ht="11.25" x14ac:dyDescent="0.2">
      <c r="A131" s="4" t="s">
        <v>16</v>
      </c>
      <c r="B131" s="4"/>
      <c r="C131" s="4"/>
      <c r="D131" s="4"/>
      <c r="E131" s="4"/>
      <c r="F131" s="4"/>
      <c r="G131" s="4"/>
      <c r="H131" s="4"/>
      <c r="I131" s="4"/>
      <c r="J131" s="4"/>
      <c r="N131" s="2"/>
      <c r="O131" s="2"/>
    </row>
    <row r="132" spans="1:15" s="1" customFormat="1" ht="11.25" x14ac:dyDescent="0.2">
      <c r="A132" s="4">
        <v>40580048</v>
      </c>
      <c r="B132" s="4">
        <v>41066039</v>
      </c>
      <c r="C132" s="4">
        <v>41092932</v>
      </c>
      <c r="D132" s="4">
        <v>42375419</v>
      </c>
      <c r="E132" s="4">
        <v>43719698</v>
      </c>
      <c r="F132" s="4">
        <v>50140821</v>
      </c>
      <c r="G132" s="4">
        <f>SUM(A132:F132)/6</f>
        <v>43162492.833333336</v>
      </c>
      <c r="H132" s="4"/>
      <c r="I132" s="4"/>
      <c r="J132" s="4"/>
      <c r="N132" s="2"/>
      <c r="O132" s="2"/>
    </row>
    <row r="133" spans="1:15" s="1" customFormat="1" ht="11.2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N133" s="2"/>
      <c r="O133" s="2"/>
    </row>
    <row r="134" spans="1:15" s="1" customFormat="1" ht="11.2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N134" s="2"/>
      <c r="O134" s="2"/>
    </row>
    <row r="135" spans="1:15" s="1" customFormat="1" ht="11.25" x14ac:dyDescent="0.2">
      <c r="A135" s="4" t="s">
        <v>14</v>
      </c>
      <c r="B135" s="4"/>
      <c r="C135" s="4"/>
      <c r="D135" s="4"/>
      <c r="E135" s="4"/>
      <c r="F135" s="4"/>
      <c r="G135" s="4"/>
      <c r="H135" s="4"/>
      <c r="I135" s="4"/>
      <c r="J135" s="4"/>
      <c r="N135" s="2"/>
      <c r="O135" s="2"/>
    </row>
    <row r="136" spans="1:15" s="1" customFormat="1" ht="11.25" x14ac:dyDescent="0.2">
      <c r="A136" s="4">
        <v>10341920</v>
      </c>
      <c r="B136" s="4">
        <v>10284349</v>
      </c>
      <c r="C136" s="4">
        <v>10136902</v>
      </c>
      <c r="D136" s="4">
        <v>10101008</v>
      </c>
      <c r="E136" s="4">
        <v>10332215</v>
      </c>
      <c r="F136" s="4">
        <v>11239229</v>
      </c>
      <c r="G136" s="4">
        <f>SUM(A136:F136)/6</f>
        <v>10405937.166666666</v>
      </c>
      <c r="H136" s="4"/>
      <c r="I136" s="4"/>
      <c r="J136" s="4"/>
      <c r="N136" s="2"/>
      <c r="O136" s="2"/>
    </row>
    <row r="137" spans="1:15" s="1" customFormat="1" ht="11.2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N137" s="2"/>
      <c r="O137" s="2"/>
    </row>
    <row r="138" spans="1:15" s="1" customFormat="1" ht="11.25" x14ac:dyDescent="0.2">
      <c r="D138" s="4"/>
      <c r="E138" s="4"/>
      <c r="F138" s="4"/>
      <c r="G138" s="4"/>
      <c r="H138" s="4"/>
      <c r="I138" s="4"/>
      <c r="J138" s="4"/>
      <c r="N138" s="2"/>
      <c r="O138" s="2"/>
    </row>
    <row r="139" spans="1:15" s="1" customFormat="1" ht="11.25" x14ac:dyDescent="0.2">
      <c r="F139" s="4"/>
      <c r="G139" s="4"/>
      <c r="H139" s="4"/>
      <c r="I139" s="4"/>
      <c r="J139" s="4"/>
      <c r="N139" s="2"/>
      <c r="O139" s="2"/>
    </row>
    <row r="140" spans="1:15" s="1" customFormat="1" ht="11.25" x14ac:dyDescent="0.2">
      <c r="F140" s="4"/>
      <c r="G140" s="4"/>
      <c r="H140" s="4"/>
      <c r="I140" s="4"/>
      <c r="J140" s="4"/>
      <c r="N140" s="2"/>
      <c r="O140" s="2"/>
    </row>
    <row r="141" spans="1:15" s="1" customFormat="1" ht="11.25" x14ac:dyDescent="0.2">
      <c r="C141" s="1" t="s">
        <v>20</v>
      </c>
      <c r="F141" s="4"/>
      <c r="G141" s="4"/>
      <c r="H141" s="4"/>
      <c r="I141" s="4"/>
      <c r="J141" s="4"/>
      <c r="N141" s="2"/>
      <c r="O141" s="2"/>
    </row>
    <row r="142" spans="1:15" s="1" customFormat="1" ht="11.25" x14ac:dyDescent="0.2">
      <c r="C142" s="1" t="s">
        <v>21</v>
      </c>
      <c r="F142" s="4">
        <v>56000</v>
      </c>
      <c r="G142" s="4"/>
      <c r="H142" s="4"/>
      <c r="I142" s="4"/>
      <c r="J142" s="4"/>
      <c r="N142" s="2"/>
      <c r="O142" s="2"/>
    </row>
    <row r="143" spans="1:15" s="1" customFormat="1" ht="11.25" x14ac:dyDescent="0.2">
      <c r="C143" s="1" t="s">
        <v>22</v>
      </c>
      <c r="F143" s="4">
        <v>461730</v>
      </c>
      <c r="G143" s="4"/>
      <c r="H143" s="4"/>
      <c r="I143" s="4"/>
      <c r="J143" s="4"/>
      <c r="N143" s="2"/>
      <c r="O143" s="2"/>
    </row>
    <row r="144" spans="1:15" s="1" customFormat="1" ht="11.25" x14ac:dyDescent="0.2">
      <c r="C144" s="1" t="s">
        <v>23</v>
      </c>
      <c r="F144" s="4">
        <v>130000</v>
      </c>
      <c r="G144" s="4"/>
      <c r="H144" s="4"/>
      <c r="I144" s="4"/>
      <c r="J144" s="4"/>
      <c r="N144" s="2"/>
      <c r="O144" s="2"/>
    </row>
    <row r="145" spans="3:15" s="1" customFormat="1" ht="11.25" x14ac:dyDescent="0.2">
      <c r="C145" s="1" t="s">
        <v>24</v>
      </c>
      <c r="F145" s="4">
        <v>87154.94</v>
      </c>
      <c r="G145" s="4"/>
      <c r="H145" s="4"/>
      <c r="I145" s="4"/>
      <c r="J145" s="4"/>
      <c r="N145" s="2"/>
      <c r="O145" s="2"/>
    </row>
    <row r="146" spans="3:15" s="1" customFormat="1" ht="11.25" x14ac:dyDescent="0.2">
      <c r="C146" s="1" t="s">
        <v>25</v>
      </c>
      <c r="F146" s="4">
        <v>7385.33</v>
      </c>
      <c r="G146" s="4"/>
      <c r="H146" s="4"/>
      <c r="I146" s="4"/>
      <c r="J146" s="4"/>
      <c r="N146" s="2"/>
      <c r="O146" s="2"/>
    </row>
    <row r="147" spans="3:15" s="1" customFormat="1" ht="11.25" x14ac:dyDescent="0.2">
      <c r="C147" s="1" t="s">
        <v>26</v>
      </c>
      <c r="F147" s="4">
        <v>72362.27</v>
      </c>
      <c r="G147" s="4"/>
      <c r="H147" s="4"/>
      <c r="I147" s="4"/>
      <c r="J147" s="4"/>
      <c r="N147" s="2"/>
      <c r="O147" s="2"/>
    </row>
    <row r="148" spans="3:15" s="1" customFormat="1" ht="11.25" x14ac:dyDescent="0.2">
      <c r="F148" s="5">
        <f>SUM(F142:F147)</f>
        <v>814632.53999999992</v>
      </c>
      <c r="G148" s="4"/>
      <c r="H148" s="4"/>
      <c r="I148" s="4"/>
      <c r="J148" s="4"/>
      <c r="N148" s="2"/>
      <c r="O148" s="2"/>
    </row>
  </sheetData>
  <mergeCells count="14">
    <mergeCell ref="B49:E49"/>
    <mergeCell ref="C2:P2"/>
    <mergeCell ref="C3:P3"/>
    <mergeCell ref="C5:P5"/>
    <mergeCell ref="C7:P7"/>
    <mergeCell ref="I10:J10"/>
    <mergeCell ref="B48:E48"/>
    <mergeCell ref="B125:E125"/>
    <mergeCell ref="B126:E126"/>
    <mergeCell ref="C76:P76"/>
    <mergeCell ref="C77:P77"/>
    <mergeCell ref="C79:P79"/>
    <mergeCell ref="C81:P81"/>
    <mergeCell ref="I84:J84"/>
  </mergeCells>
  <hyperlinks>
    <hyperlink ref="B50" r:id="rId1" xr:uid="{00000000-0004-0000-0100-000000000000}"/>
    <hyperlink ref="F50" r:id="rId2" xr:uid="{00000000-0004-0000-0100-000001000000}"/>
    <hyperlink ref="J50" r:id="rId3" xr:uid="{00000000-0004-0000-0100-000002000000}"/>
    <hyperlink ref="B127" r:id="rId4" xr:uid="{00000000-0004-0000-0100-000003000000}"/>
    <hyperlink ref="F127" r:id="rId5" xr:uid="{00000000-0004-0000-0100-000004000000}"/>
    <hyperlink ref="J127" r:id="rId6" xr:uid="{00000000-0004-0000-0100-000005000000}"/>
  </hyperlinks>
  <pageMargins left="0" right="0" top="0" bottom="0" header="0.31496062992125984" footer="0.31496062992125984"/>
  <pageSetup scale="85" orientation="landscape" r:id="rId7"/>
  <drawing r:id="rId8"/>
  <legacyDrawing r:id="rId9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A3DF-1E3C-45AE-90A1-63C271164CCA}">
  <sheetPr>
    <pageSetUpPr fitToPage="1"/>
  </sheetPr>
  <dimension ref="A1:X69"/>
  <sheetViews>
    <sheetView workbookViewId="0">
      <selection activeCell="K42" sqref="A1:P4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93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18.155903856928617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10046767.58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55336091.549999997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2158366.7599999998</v>
      </c>
      <c r="G17" s="4"/>
      <c r="H17" s="4"/>
      <c r="I17" s="28">
        <f>SUM(F17/F18)*100</f>
        <v>21.483195891747702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10046767.58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1008725.04</v>
      </c>
      <c r="G21" s="4"/>
      <c r="H21" s="4"/>
      <c r="I21" s="28">
        <f>SUM(F21/F22)*100</f>
        <v>1.3456910320077995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74959631.594999999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-75385.61</v>
      </c>
      <c r="G25" s="4"/>
      <c r="H25" s="4"/>
      <c r="I25" s="28">
        <f>SUM(F25/F26)*100</f>
        <v>-0.42594323282230545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17698511.020000003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-75385.61</v>
      </c>
      <c r="G29" s="4"/>
      <c r="H29" s="4"/>
      <c r="I29" s="28">
        <f>SUM(F29/F30)*100</f>
        <v>-0.10056827707919046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74959631.594999999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23.322440402865865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1546672.74+12052853.32</f>
        <v>13599526.060000001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58310904.969999999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SUM(A47:B47)/2</f>
        <v>74959631.594999999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90918440.144166648</v>
      </c>
      <c r="I47" s="4">
        <v>0</v>
      </c>
      <c r="J47" s="4">
        <v>0</v>
      </c>
      <c r="K47" s="4">
        <v>0</v>
      </c>
      <c r="L47" s="4">
        <f>SUM(A47:K47)/9</f>
        <v>70714342.334351838</v>
      </c>
      <c r="M47" s="4">
        <v>0</v>
      </c>
      <c r="N47" s="4">
        <v>0</v>
      </c>
      <c r="O47" s="4">
        <v>0</v>
      </c>
      <c r="P47" s="1"/>
      <c r="Q47" s="4">
        <f>SUM(A47:O47)/12</f>
        <v>58928618.611959852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SUM(A51:B51)/2</f>
        <v>17698511.020000003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22057121.118333332</v>
      </c>
      <c r="I51" s="4">
        <v>0</v>
      </c>
      <c r="J51" s="4">
        <v>0</v>
      </c>
      <c r="K51" s="4">
        <v>0</v>
      </c>
      <c r="L51" s="4">
        <f>SUM(A51:K51)/9</f>
        <v>17155538.647592589</v>
      </c>
      <c r="M51" s="4">
        <v>0</v>
      </c>
      <c r="N51" s="4">
        <v>0</v>
      </c>
      <c r="O51" s="4">
        <v>0</v>
      </c>
      <c r="P51" s="1"/>
      <c r="Q51" s="4">
        <f>SUM(A51:O51)/12</f>
        <v>14296282.206327161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790B1F85-4979-4C6B-BF09-DA4E6336D5C8}"/>
    <hyperlink ref="F42" r:id="rId2" xr:uid="{9DB5003D-A622-4EB2-84BC-E7B05EF17A2A}"/>
    <hyperlink ref="J42" r:id="rId3" xr:uid="{B75DAD50-1C00-4E49-8A90-77DE37F21E1C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A973-555A-432E-AC85-8D53294AF970}">
  <sheetPr>
    <pageSetUpPr fitToPage="1"/>
  </sheetPr>
  <dimension ref="A1:X69"/>
  <sheetViews>
    <sheetView workbookViewId="0">
      <selection activeCell="K44" sqref="A1:P4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18.582408901589826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10483014.35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56413645.859999999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2213209.09</v>
      </c>
      <c r="G17" s="4"/>
      <c r="H17" s="4"/>
      <c r="I17" s="28">
        <f>SUM(F17/F18)*100</f>
        <v>21.112334831440922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10483014.35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1524924.97</v>
      </c>
      <c r="G21" s="4"/>
      <c r="H21" s="4"/>
      <c r="I21" s="28">
        <f>SUM(F21/F22)*100</f>
        <v>2.0186369448857722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75542309.569999993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-84560.08</v>
      </c>
      <c r="G25" s="4"/>
      <c r="H25" s="4"/>
      <c r="I25" s="28">
        <f>SUM(F25/F26)*100</f>
        <v>-0.47704990487673754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17725625.58666667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-84560.08</v>
      </c>
      <c r="G29" s="4"/>
      <c r="H29" s="4"/>
      <c r="I29" s="28">
        <f>SUM(F29/F30)*100</f>
        <v>-0.11193737718813566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75542309.569999993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21.623556989988344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1839338.41+10761826</f>
        <v>12601164.41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58275169.140000001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0</v>
      </c>
      <c r="J47" s="4">
        <v>0</v>
      </c>
      <c r="K47" s="4">
        <v>0</v>
      </c>
      <c r="L47" s="4">
        <f>SUM(A47:K47)/9</f>
        <v>70789874.664444432</v>
      </c>
      <c r="M47" s="4">
        <v>0</v>
      </c>
      <c r="N47" s="4">
        <v>0</v>
      </c>
      <c r="O47" s="4">
        <v>0</v>
      </c>
      <c r="P47" s="1"/>
      <c r="Q47" s="4">
        <f>SUM(A47:O47)/12</f>
        <v>58991562.22037036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0</v>
      </c>
      <c r="J51" s="4">
        <v>0</v>
      </c>
      <c r="K51" s="4">
        <v>0</v>
      </c>
      <c r="L51" s="4">
        <f>SUM(A51:K51)/9</f>
        <v>17159053.498827159</v>
      </c>
      <c r="M51" s="4">
        <v>0</v>
      </c>
      <c r="N51" s="4">
        <v>0</v>
      </c>
      <c r="O51" s="4">
        <v>0</v>
      </c>
      <c r="P51" s="1"/>
      <c r="Q51" s="4">
        <f>SUM(A51:O51)/12</f>
        <v>14299211.249022633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1371E77E-7F9D-4339-8044-0E11763CDF96}"/>
    <hyperlink ref="F42" r:id="rId2" xr:uid="{1C3FF6AD-4981-4671-8E93-6CD755B687FB}"/>
    <hyperlink ref="J42" r:id="rId3" xr:uid="{74E7B517-A103-41FB-9393-4C3C9923DEDC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2566F-9B16-4256-946F-449DE855AC68}">
  <sheetPr>
    <pageSetUpPr fitToPage="1"/>
  </sheetPr>
  <dimension ref="A1:X69"/>
  <sheetViews>
    <sheetView topLeftCell="A16" workbookViewId="0">
      <selection activeCell="K43"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14.872670414118062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8239587.71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55400862.659999996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1861203</v>
      </c>
      <c r="G17" s="4"/>
      <c r="H17" s="4"/>
      <c r="I17" s="28">
        <f>SUM(F17/F18)*100</f>
        <v>22.588545270792441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8239587.71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1997751.28</v>
      </c>
      <c r="G21" s="4"/>
      <c r="H21" s="4"/>
      <c r="I21" s="28">
        <f>SUM(F21/F22)*100</f>
        <v>2.0980297660049447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+H47</f>
        <v>95220349.699999988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836719.95</v>
      </c>
      <c r="G25" s="4"/>
      <c r="H25" s="4"/>
      <c r="I25" s="28">
        <f>SUM(F25/F26)*100</f>
        <v>3.7352052979605066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+H51</f>
        <v>22400909.27416667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836719.95</v>
      </c>
      <c r="G29" s="4"/>
      <c r="H29" s="4"/>
      <c r="I29" s="28">
        <f>SUM(F29/F30)*100</f>
        <v>0.87871967771191661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+H47</f>
        <v>95220349.699999988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25.985428302884738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1814183.56+13590281.05</f>
        <v>15404464.610000001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59281164.93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SUM(A47:E47)/4</f>
        <v>95220349.699999988</v>
      </c>
      <c r="I47" s="4">
        <v>0</v>
      </c>
      <c r="J47" s="4">
        <v>0</v>
      </c>
      <c r="K47" s="4">
        <v>0</v>
      </c>
      <c r="L47" s="4">
        <f>SUM(A47:K47)/9</f>
        <v>71257074.282222211</v>
      </c>
      <c r="M47" s="4">
        <v>0</v>
      </c>
      <c r="N47" s="4">
        <v>0</v>
      </c>
      <c r="O47" s="4">
        <v>0</v>
      </c>
      <c r="P47" s="1"/>
      <c r="Q47" s="4">
        <f>SUM(A47:O47)/12</f>
        <v>59380895.235185184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SUM(A51:E51)/4</f>
        <v>22400909.27416667</v>
      </c>
      <c r="I51" s="4">
        <v>0</v>
      </c>
      <c r="J51" s="4">
        <v>0</v>
      </c>
      <c r="K51" s="4">
        <v>0</v>
      </c>
      <c r="L51" s="4">
        <f>SUM(A51:K51)/9</f>
        <v>17196750.061203703</v>
      </c>
      <c r="M51" s="4">
        <v>0</v>
      </c>
      <c r="N51" s="4">
        <v>0</v>
      </c>
      <c r="O51" s="4">
        <v>0</v>
      </c>
      <c r="P51" s="1"/>
      <c r="Q51" s="4">
        <f>SUM(A51:O51)/12</f>
        <v>14330625.051003089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21D9F9CE-CC84-43DF-8EA6-6E95E2762ECE}"/>
    <hyperlink ref="F42" r:id="rId2" xr:uid="{B659521F-2726-4294-BDB5-D3861510CFB2}"/>
    <hyperlink ref="J42" r:id="rId3" xr:uid="{F5DE9AF5-92DD-42C3-86C4-98BE0749B74C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BB5C-C55D-4C70-B823-2D8412428187}">
  <sheetPr>
    <pageSetUpPr fitToPage="1"/>
  </sheetPr>
  <dimension ref="A1:X69"/>
  <sheetViews>
    <sheetView workbookViewId="0">
      <selection activeCell="H47" sqref="H47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14.903390412786365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8239587.71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55286666.200000003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1860632.02</v>
      </c>
      <c r="G17" s="4"/>
      <c r="H17" s="4"/>
      <c r="I17" s="28">
        <f>SUM(F17/F18)*100</f>
        <v>22.581615555130732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8239587.71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2473565.5499999998</v>
      </c>
      <c r="G21" s="4"/>
      <c r="H21" s="4"/>
      <c r="I21" s="28">
        <f>SUM(F21/F22)*100</f>
        <v>2.6542434882716321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+H47</f>
        <v>93192864.969999999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1038381.14</v>
      </c>
      <c r="G25" s="4"/>
      <c r="H25" s="4"/>
      <c r="I25" s="28">
        <f>SUM(F25/F26)*100</f>
        <v>4.7840010536841895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+H51</f>
        <v>21705286.607333336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1038381.14</v>
      </c>
      <c r="G29" s="4"/>
      <c r="H29" s="4"/>
      <c r="I29" s="28">
        <f>SUM(F29/F30)*100</f>
        <v>1.1142281550570083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+H47</f>
        <v>93192864.969999999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39.590743221227321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1123531.17+20897892.88</f>
        <v>22021424.049999997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55622658.880000003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SUM(A47:F47)/5</f>
        <v>93192864.969999999</v>
      </c>
      <c r="I47" s="4">
        <v>0</v>
      </c>
      <c r="J47" s="4">
        <v>0</v>
      </c>
      <c r="K47" s="4">
        <v>0</v>
      </c>
      <c r="L47" s="4">
        <f>SUM(A47:K47)/9</f>
        <v>71031798.201111108</v>
      </c>
      <c r="M47" s="4">
        <v>0</v>
      </c>
      <c r="N47" s="4">
        <v>0</v>
      </c>
      <c r="O47" s="4">
        <v>0</v>
      </c>
      <c r="P47" s="1"/>
      <c r="Q47" s="4">
        <f>SUM(A47:O47)/12</f>
        <v>59193165.167592585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SUM(A51:F51)/5</f>
        <v>21705286.607333336</v>
      </c>
      <c r="I51" s="4">
        <v>0</v>
      </c>
      <c r="J51" s="4">
        <v>0</v>
      </c>
      <c r="K51" s="4">
        <v>0</v>
      </c>
      <c r="L51" s="4">
        <f>SUM(A51:K51)/9</f>
        <v>17119458.653777778</v>
      </c>
      <c r="M51" s="4">
        <v>0</v>
      </c>
      <c r="N51" s="4">
        <v>0</v>
      </c>
      <c r="O51" s="4">
        <v>0</v>
      </c>
      <c r="P51" s="1"/>
      <c r="Q51" s="4">
        <f>SUM(A51:O51)/12</f>
        <v>14266215.544814816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C9554AD4-8803-4BF0-9C70-50E77D681222}"/>
    <hyperlink ref="F42" r:id="rId2" xr:uid="{00652311-7ABF-4CD4-B056-12266F547785}"/>
    <hyperlink ref="J42" r:id="rId3" xr:uid="{D62A7227-5E27-4990-AD6B-9D5388864188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E4527-5909-4EED-9047-DD970F7DD19D}">
  <sheetPr>
    <pageSetUpPr fitToPage="1"/>
  </sheetPr>
  <dimension ref="A1:X69"/>
  <sheetViews>
    <sheetView workbookViewId="0">
      <selection activeCell="K42" sqref="A1:P4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5.7557503219243138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2781749.29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48329915.899999999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1211005.8899999999</v>
      </c>
      <c r="G17" s="4"/>
      <c r="H17" s="4"/>
      <c r="I17" s="28">
        <f>SUM(F17/F18)*100</f>
        <v>43.533969590767825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2781749.29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3348636.8</v>
      </c>
      <c r="G21" s="4"/>
      <c r="H21" s="4"/>
      <c r="I21" s="28">
        <f>SUM(F21/F22)*100</f>
        <v>3.6791918353219608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+H47</f>
        <v>91015553.139999986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5958993.4400000004</v>
      </c>
      <c r="G25" s="4"/>
      <c r="H25" s="4"/>
      <c r="I25" s="28">
        <f>SUM(F25/F26)*100</f>
        <v>27.010654613742812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+H51</f>
        <v>22061640.212777779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5958993.4400000004</v>
      </c>
      <c r="G29" s="4"/>
      <c r="H29" s="4"/>
      <c r="I29" s="28">
        <f>SUM(F29/F30)*100</f>
        <v>6.547225429519596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+H47</f>
        <v>91015553.139999986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42.244119826402134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1259616.66+22242568.71</f>
        <v>23502185.370000001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55634217.18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0</v>
      </c>
      <c r="J47" s="4">
        <v>0</v>
      </c>
      <c r="K47" s="4">
        <v>0</v>
      </c>
      <c r="L47" s="4">
        <f>SUM(A47:K47)/9</f>
        <v>70789874.664444432</v>
      </c>
      <c r="M47" s="4">
        <v>0</v>
      </c>
      <c r="N47" s="4">
        <v>0</v>
      </c>
      <c r="O47" s="4">
        <v>0</v>
      </c>
      <c r="P47" s="1"/>
      <c r="Q47" s="4">
        <f>SUM(A47:O47)/12</f>
        <v>58991562.22037036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0</v>
      </c>
      <c r="J51" s="4">
        <v>0</v>
      </c>
      <c r="K51" s="4">
        <v>0</v>
      </c>
      <c r="L51" s="4">
        <f>SUM(A51:K51)/9</f>
        <v>17159053.498827159</v>
      </c>
      <c r="M51" s="4">
        <v>0</v>
      </c>
      <c r="N51" s="4">
        <v>0</v>
      </c>
      <c r="O51" s="4">
        <v>0</v>
      </c>
      <c r="P51" s="1"/>
      <c r="Q51" s="4">
        <f>SUM(A51:O51)/12</f>
        <v>14299211.249022633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C6B0CDED-033A-4F47-A91B-D28480222E81}"/>
    <hyperlink ref="F42" r:id="rId2" xr:uid="{14538F18-1493-4EF9-8F42-1CD03792B9FB}"/>
    <hyperlink ref="J42" r:id="rId3" xr:uid="{6C823064-9174-447E-8353-DECA99E5CD99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D6B3-DE73-4A95-9EDF-875ED0C9A0EA}">
  <sheetPr>
    <pageSetUpPr fitToPage="1"/>
  </sheetPr>
  <dimension ref="A1:X69"/>
  <sheetViews>
    <sheetView workbookViewId="0">
      <selection activeCell="K42" sqref="A1:P4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4.115708626420397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1917197.89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46582449.439999998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1117331.1399999999</v>
      </c>
      <c r="G17" s="4"/>
      <c r="H17" s="4"/>
      <c r="I17" s="28">
        <f>SUM(F17/F18)*100</f>
        <v>58.279385024776964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1917197.89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4227488.1900000004</v>
      </c>
      <c r="G21" s="4"/>
      <c r="H21" s="4"/>
      <c r="I21" s="28">
        <f>SUM(F21/F22)*100</f>
        <v>4.1237792756593583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+L47</f>
        <v>102514899.74142857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6311437.4500000002</v>
      </c>
      <c r="G25" s="4"/>
      <c r="H25" s="4"/>
      <c r="I25" s="28">
        <f>SUM(F25/F26)*100</f>
        <v>24.733091641194985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+L51</f>
        <v>25518190.534206349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6311437.4500000002</v>
      </c>
      <c r="G29" s="4"/>
      <c r="H29" s="4"/>
      <c r="I29" s="28">
        <f>SUM(F29/F30)*100</f>
        <v>6.1566050066080358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+L47</f>
        <v>102514899.74142857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45.836166345872108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2243795.05+23290164.15</f>
        <v>25533959.199999999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55707013.119999997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0</v>
      </c>
      <c r="K47" s="4">
        <v>0</v>
      </c>
      <c r="L47" s="4">
        <f>SUM(A47:I47)/7</f>
        <v>102514899.74142857</v>
      </c>
      <c r="M47" s="4">
        <v>0</v>
      </c>
      <c r="N47" s="4">
        <v>0</v>
      </c>
      <c r="O47" s="4">
        <v>0</v>
      </c>
      <c r="P47" s="1"/>
      <c r="Q47" s="4">
        <f>SUM(A47:O47)/12</f>
        <v>68343266.494285718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0</v>
      </c>
      <c r="K51" s="4">
        <v>0</v>
      </c>
      <c r="L51" s="4">
        <f>SUM(A51:I51)/7</f>
        <v>25518190.534206349</v>
      </c>
      <c r="M51" s="4">
        <v>0</v>
      </c>
      <c r="N51" s="4">
        <v>0</v>
      </c>
      <c r="O51" s="4">
        <v>0</v>
      </c>
      <c r="P51" s="1"/>
      <c r="Q51" s="4">
        <f>SUM(A51:O51)/12</f>
        <v>17012127.022804234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BB58ECB9-8521-43EE-A300-4953D48B5909}"/>
    <hyperlink ref="F42" r:id="rId2" xr:uid="{07F3F09E-069A-4AA4-ADE3-EA2F264628E7}"/>
    <hyperlink ref="J42" r:id="rId3" xr:uid="{BF56DC8D-6678-4943-8B1F-8BB5F74CACB4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92E9-C959-42AC-A0BA-E843C90B7D73}">
  <sheetPr>
    <pageSetUpPr fitToPage="1"/>
  </sheetPr>
  <dimension ref="A1:X69"/>
  <sheetViews>
    <sheetView workbookViewId="0">
      <selection activeCell="I12" sqref="I12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4.0211513663193008</v>
      </c>
      <c r="K11" s="33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1888522.41</v>
      </c>
      <c r="G12" s="4"/>
      <c r="H12" s="4"/>
      <c r="I12" s="28"/>
      <c r="K12" s="33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46964718.259999998</v>
      </c>
      <c r="G13" s="4"/>
      <c r="H13" s="4"/>
      <c r="I13" s="28"/>
      <c r="K13" s="33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3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3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3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1116518.32</v>
      </c>
      <c r="G17" s="4"/>
      <c r="H17" s="4"/>
      <c r="I17" s="28">
        <f>SUM(F17/F18)*100</f>
        <v>59.12126401507728</v>
      </c>
      <c r="K17" s="33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1888522.41</v>
      </c>
      <c r="G18" s="4"/>
      <c r="H18" s="4"/>
      <c r="I18" s="28"/>
      <c r="K18" s="33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3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3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4936577.18</v>
      </c>
      <c r="G21" s="4"/>
      <c r="H21" s="4"/>
      <c r="I21" s="28">
        <f>SUM(F21/F22)*100</f>
        <v>4.9324294684307928</v>
      </c>
      <c r="K21" s="33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+L47</f>
        <v>100084090.64124998</v>
      </c>
      <c r="G22" s="4"/>
      <c r="H22" s="4"/>
      <c r="I22" s="28"/>
      <c r="K22" s="33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3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3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7963883.3099999996</v>
      </c>
      <c r="G25" s="4"/>
      <c r="H25" s="4"/>
      <c r="I25" s="28">
        <f>SUM(F25/F26)*100</f>
        <v>31.158268544640322</v>
      </c>
      <c r="K25" s="33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+L51</f>
        <v>25559453.981180556</v>
      </c>
      <c r="G26" s="4"/>
      <c r="H26" s="4"/>
      <c r="I26" s="28"/>
      <c r="K26" s="33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3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3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7963883.3099999996</v>
      </c>
      <c r="G29" s="4"/>
      <c r="H29" s="4"/>
      <c r="I29" s="28">
        <f>SUM(F29/F30)*100</f>
        <v>7.9571920561744696</v>
      </c>
      <c r="K29" s="33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+L47</f>
        <v>100084090.64124998</v>
      </c>
      <c r="G30" s="4"/>
      <c r="H30" s="4"/>
      <c r="I30" s="28"/>
      <c r="K30" s="2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48.488734344078779</v>
      </c>
      <c r="K32" s="2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1084960.27+26412303.18</f>
        <v>27497263.449999999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56708560.909999996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0</v>
      </c>
      <c r="L47" s="4">
        <f>SUM(A47:J47)/8</f>
        <v>100084090.64124998</v>
      </c>
      <c r="M47" s="4">
        <v>0</v>
      </c>
      <c r="N47" s="4">
        <v>0</v>
      </c>
      <c r="O47" s="4">
        <v>0</v>
      </c>
      <c r="P47" s="1"/>
      <c r="Q47" s="4">
        <f>SUM(A47:O47)/12</f>
        <v>75063067.980937496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0</v>
      </c>
      <c r="L51" s="4">
        <f>SUM(A51:J51)/8</f>
        <v>25559453.981180556</v>
      </c>
      <c r="M51" s="4">
        <v>0</v>
      </c>
      <c r="N51" s="4">
        <v>0</v>
      </c>
      <c r="O51" s="4">
        <v>0</v>
      </c>
      <c r="P51" s="1"/>
      <c r="Q51" s="4">
        <f>SUM(A51:O51)/12</f>
        <v>19169590.485885415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3A29FBD8-0279-4E16-B655-54BA6B615AAE}"/>
    <hyperlink ref="F42" r:id="rId2" xr:uid="{9832538B-A4D9-4FF4-AD70-12EA3CC93C5C}"/>
    <hyperlink ref="J42" r:id="rId3" xr:uid="{BA2671FE-8DCB-4B37-9355-E3F6474231D9}"/>
  </hyperlinks>
  <printOptions horizontalCentered="1"/>
  <pageMargins left="0" right="0" top="0.15748031496062992" bottom="0.15748031496062992" header="0.31496062992125984" footer="0.31496062992125984"/>
  <pageSetup scale="84" orientation="landscape" r:id="rId4"/>
  <drawing r:id="rId5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C176-3735-496D-A446-A6CB98296E16}">
  <sheetPr>
    <pageSetUpPr fitToPage="1"/>
  </sheetPr>
  <dimension ref="A1:X69"/>
  <sheetViews>
    <sheetView workbookViewId="0">
      <selection activeCell="K1" sqref="K1:Y1048576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18.85546875" customWidth="1"/>
    <col min="10" max="10" width="15" customWidth="1"/>
    <col min="11" max="11" width="17.8554687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4" width="11.425781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99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7.3203007161855904</v>
      </c>
      <c r="K11" s="34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3445539.34</v>
      </c>
      <c r="G12" s="4"/>
      <c r="H12" s="4"/>
      <c r="I12" s="28"/>
      <c r="K12" s="34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47068275.93</v>
      </c>
      <c r="G13" s="4"/>
      <c r="H13" s="4"/>
      <c r="I13" s="28"/>
      <c r="K13" s="34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4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4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4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1362929.39</v>
      </c>
      <c r="G17" s="4"/>
      <c r="H17" s="4"/>
      <c r="I17" s="28">
        <f>SUM(F17/F18)*100</f>
        <v>39.55634388432204</v>
      </c>
      <c r="K17" s="34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3445539.34</v>
      </c>
      <c r="G18" s="4"/>
      <c r="H18" s="4"/>
      <c r="I18" s="28"/>
      <c r="K18" s="34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4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4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5618902.7699999996</v>
      </c>
      <c r="G21" s="4"/>
      <c r="H21" s="4"/>
      <c r="I21" s="28">
        <f>SUM(F21/F22)*100</f>
        <v>5.7156131351685815</v>
      </c>
      <c r="K21" s="34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+L47</f>
        <v>98307961.667777762</v>
      </c>
      <c r="G22" s="4"/>
      <c r="H22" s="4"/>
      <c r="I22" s="28"/>
      <c r="K22" s="34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4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4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7684757.0700000003</v>
      </c>
      <c r="G25" s="4"/>
      <c r="H25" s="4"/>
      <c r="I25" s="28">
        <f>SUM(F25/F26)*100</f>
        <v>30.064932314792387</v>
      </c>
      <c r="K25" s="34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+L51</f>
        <v>25560533.413271606</v>
      </c>
      <c r="G26" s="4"/>
      <c r="H26" s="4"/>
      <c r="I26" s="28"/>
      <c r="K26" s="34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4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4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7684757.0700000003</v>
      </c>
      <c r="G29" s="4"/>
      <c r="H29" s="4"/>
      <c r="I29" s="28">
        <f>SUM(F29/F30)*100</f>
        <v>7.8170241144556449</v>
      </c>
      <c r="K29" s="34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+L47</f>
        <v>98307961.667777762</v>
      </c>
      <c r="G30" s="4"/>
      <c r="H30" s="4"/>
      <c r="I30" s="28"/>
      <c r="K30" s="35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35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50.148050292825729</v>
      </c>
      <c r="K32" s="35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28828730.989999998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57487241.920000002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84098929.879999995</v>
      </c>
      <c r="L47" s="4">
        <f>SUM(A47:K47)/9</f>
        <v>98307961.667777762</v>
      </c>
      <c r="M47" s="4">
        <v>0</v>
      </c>
      <c r="N47" s="4">
        <v>0</v>
      </c>
      <c r="O47" s="4">
        <v>0</v>
      </c>
      <c r="P47" s="1"/>
      <c r="Q47" s="4">
        <f>SUM(A47:O47)/12</f>
        <v>81923301.389814809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25569168.870000001</v>
      </c>
      <c r="L51" s="4">
        <f>SUM(A51:K51)/9</f>
        <v>25560533.413271606</v>
      </c>
      <c r="M51" s="4">
        <v>0</v>
      </c>
      <c r="N51" s="4">
        <v>0</v>
      </c>
      <c r="O51" s="4">
        <v>0</v>
      </c>
      <c r="P51" s="1"/>
      <c r="Q51" s="4">
        <f>SUM(A51:O51)/12</f>
        <v>21300444.511059672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DB1D935A-CB83-4A62-BF53-848D964B647C}"/>
    <hyperlink ref="F42" r:id="rId2" xr:uid="{47768290-805E-4AA5-B4F6-7E60BC68529F}"/>
    <hyperlink ref="J42" r:id="rId3" xr:uid="{ADE09077-7C9C-4AA8-9CF9-5D3968B6F9A7}"/>
  </hyperlinks>
  <printOptions horizontalCentered="1"/>
  <pageMargins left="0" right="0" top="0.15748031496062992" bottom="0.15748031496062992" header="0.31496062992125984" footer="0.31496062992125984"/>
  <pageSetup scale="88" orientation="landscape" r:id="rId4"/>
  <drawing r:id="rId5"/>
  <legacyDrawing r:id="rId6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4FC83-E110-41AB-92EF-5E2E1F8BB151}">
  <sheetPr>
    <pageSetUpPr fitToPage="1"/>
  </sheetPr>
  <dimension ref="A1:X69"/>
  <sheetViews>
    <sheetView workbookViewId="0">
      <selection activeCell="K43"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18.85546875" customWidth="1"/>
    <col min="10" max="10" width="15" customWidth="1"/>
    <col min="11" max="11" width="14.4257812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2" width="11.42578125" hidden="1" customWidth="1"/>
    <col min="23" max="23" width="2.7109375" hidden="1" customWidth="1"/>
    <col min="24" max="24" width="3.285156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100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7.3256172406802138</v>
      </c>
      <c r="K11" s="36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3445539.34</v>
      </c>
      <c r="G12" s="4"/>
      <c r="H12" s="4"/>
      <c r="I12" s="28"/>
      <c r="K12" s="36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47034116.399999999</v>
      </c>
      <c r="G13" s="4"/>
      <c r="H13" s="4"/>
      <c r="I13" s="28"/>
      <c r="K13" s="36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6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6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6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1369606.65</v>
      </c>
      <c r="G17" s="4"/>
      <c r="H17" s="4"/>
      <c r="I17" s="28">
        <f>SUM(F17/F18)*100</f>
        <v>39.75013821783849</v>
      </c>
      <c r="K17" s="36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3445539.34</v>
      </c>
      <c r="G18" s="4"/>
      <c r="H18" s="4"/>
      <c r="I18" s="28"/>
      <c r="K18" s="36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6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6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6296831.5199999996</v>
      </c>
      <c r="G21" s="4"/>
      <c r="H21" s="4"/>
      <c r="I21" s="28">
        <f>SUM(F21/F22)*100</f>
        <v>7.0746510252048145</v>
      </c>
      <c r="K21" s="36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+Q47</f>
        <v>89005542.429814801</v>
      </c>
      <c r="G22" s="4"/>
      <c r="H22" s="4"/>
      <c r="I22" s="28"/>
      <c r="K22" s="36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6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6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7833758.6799999997</v>
      </c>
      <c r="G25" s="4"/>
      <c r="H25" s="4"/>
      <c r="I25" s="28">
        <f>SUM(F25/F26)*100</f>
        <v>33.414115850504203</v>
      </c>
      <c r="K25" s="36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+Q51</f>
        <v>23444458.967726339</v>
      </c>
      <c r="G26" s="4"/>
      <c r="H26" s="4"/>
      <c r="I26" s="28"/>
      <c r="K26" s="36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6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6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7833758.6799999997</v>
      </c>
      <c r="G29" s="4"/>
      <c r="H29" s="4"/>
      <c r="I29" s="28">
        <f>SUM(F29/F30)*100</f>
        <v>8.8014279404873008</v>
      </c>
      <c r="K29" s="36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+Q47</f>
        <v>89005542.429814801</v>
      </c>
      <c r="G30" s="4"/>
      <c r="H30" s="4"/>
      <c r="I30" s="28"/>
      <c r="K30" s="3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3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48.789777386836526</v>
      </c>
      <c r="K32" s="3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26428383.46+2114838.75</f>
        <v>28543222.210000001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58502464.530000001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84098929.879999995</v>
      </c>
      <c r="L47" s="4">
        <f>SUM(A47:K47)/9</f>
        <v>98307961.667777762</v>
      </c>
      <c r="M47" s="4">
        <v>84986892.480000004</v>
      </c>
      <c r="N47" s="4">
        <v>0</v>
      </c>
      <c r="O47" s="4">
        <v>0</v>
      </c>
      <c r="P47" s="1"/>
      <c r="Q47" s="4">
        <f>SUM(A47:O47)/12</f>
        <v>89005542.429814801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25569168.870000001</v>
      </c>
      <c r="L51" s="4">
        <f>SUM(A51:K51)/9</f>
        <v>25560533.413271606</v>
      </c>
      <c r="M51" s="4">
        <v>25728173.48</v>
      </c>
      <c r="N51" s="4">
        <v>0</v>
      </c>
      <c r="O51" s="4">
        <v>0</v>
      </c>
      <c r="P51" s="1"/>
      <c r="Q51" s="4">
        <f>SUM(A51:O51)/12</f>
        <v>23444458.967726339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3C6C322F-F312-4457-A381-CA8DB0780FDB}"/>
    <hyperlink ref="F42" r:id="rId2" xr:uid="{FF2CC93E-D5AF-4297-8CB2-1EC93B17F443}"/>
    <hyperlink ref="J42" r:id="rId3" xr:uid="{3623550A-BC32-432F-82D7-3EEED803F9A7}"/>
  </hyperlinks>
  <printOptions horizontalCentered="1"/>
  <pageMargins left="0" right="0" top="0.15748031496062992" bottom="0.15748031496062992" header="0.31496062992125984" footer="0.31496062992125984"/>
  <pageSetup scale="90" orientation="landscape" r:id="rId4"/>
  <drawing r:id="rId5"/>
  <legacyDrawing r:id="rId6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A92F-0065-4DB7-A927-49E4E3488EE6}">
  <sheetPr>
    <pageSetUpPr fitToPage="1"/>
  </sheetPr>
  <dimension ref="A1:X69"/>
  <sheetViews>
    <sheetView workbookViewId="0">
      <selection activeCell="K43" sqref="A1:P43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18.85546875" customWidth="1"/>
    <col min="10" max="10" width="15" customWidth="1"/>
    <col min="11" max="11" width="14.4257812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1" width="11.42578125" customWidth="1"/>
    <col min="22" max="22" width="11.42578125" hidden="1" customWidth="1"/>
    <col min="23" max="23" width="2.7109375" hidden="1" customWidth="1"/>
    <col min="24" max="24" width="3.285156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102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2.6822168704999152</v>
      </c>
      <c r="K11" s="36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1469780.98</v>
      </c>
      <c r="G12" s="4"/>
      <c r="H12" s="4"/>
      <c r="I12" s="28"/>
      <c r="K12" s="36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54797246.119999997</v>
      </c>
      <c r="G13" s="4"/>
      <c r="H13" s="4"/>
      <c r="I13" s="28"/>
      <c r="K13" s="36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6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6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6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1115444.54</v>
      </c>
      <c r="G17" s="4"/>
      <c r="H17" s="4"/>
      <c r="I17" s="28">
        <f>SUM(F17/F18)*100</f>
        <v>75.891888327470397</v>
      </c>
      <c r="K17" s="36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1469780.98</v>
      </c>
      <c r="G18" s="4"/>
      <c r="H18" s="4"/>
      <c r="I18" s="28"/>
      <c r="K18" s="36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6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6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6823295.3700000001</v>
      </c>
      <c r="G21" s="4"/>
      <c r="H21" s="4"/>
      <c r="I21" s="28">
        <f>SUM(F21/F22)*100</f>
        <v>6.4862372370248789</v>
      </c>
      <c r="K21" s="36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+Q47</f>
        <v>105196512.56434344</v>
      </c>
      <c r="G22" s="4"/>
      <c r="H22" s="4"/>
      <c r="I22" s="28"/>
      <c r="K22" s="36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6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6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8467835.3499999996</v>
      </c>
      <c r="G25" s="4"/>
      <c r="H25" s="4"/>
      <c r="I25" s="28">
        <f>SUM(F25/F26)*100</f>
        <v>30.253534839599027</v>
      </c>
      <c r="K25" s="36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+Q51</f>
        <v>27989573.432974186</v>
      </c>
      <c r="G26" s="4"/>
      <c r="H26" s="4"/>
      <c r="I26" s="28"/>
      <c r="K26" s="36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6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6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8467835.3499999996</v>
      </c>
      <c r="G29" s="4"/>
      <c r="H29" s="4"/>
      <c r="I29" s="28">
        <f>SUM(F29/F30)*100</f>
        <v>8.0495399928972446</v>
      </c>
      <c r="K29" s="36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+Q47</f>
        <v>105196512.56434344</v>
      </c>
      <c r="G30" s="4"/>
      <c r="H30" s="4"/>
      <c r="I30" s="28"/>
      <c r="K30" s="3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3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40.690979050403428</v>
      </c>
      <c r="K32" s="3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2954034.63+22254654.31</f>
        <v>25208688.939999998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61951541.909999996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84098929.879999995</v>
      </c>
      <c r="L47" s="4">
        <f>SUM(A47:K47)/9</f>
        <v>98307961.667777762</v>
      </c>
      <c r="M47" s="4">
        <v>84986892.480000004</v>
      </c>
      <c r="N47" s="4">
        <v>89095129.049999997</v>
      </c>
      <c r="O47" s="4">
        <v>0</v>
      </c>
      <c r="P47" s="1"/>
      <c r="Q47" s="4">
        <f>SUM(A47:O47)/11</f>
        <v>105196512.56434344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25569168.870000001</v>
      </c>
      <c r="L51" s="4">
        <f>SUM(A51:K51)/9</f>
        <v>25560533.413271606</v>
      </c>
      <c r="M51" s="4">
        <v>25728173.48</v>
      </c>
      <c r="N51" s="4">
        <v>26551800.149999999</v>
      </c>
      <c r="O51" s="4">
        <v>0</v>
      </c>
      <c r="P51" s="1"/>
      <c r="Q51" s="4">
        <f>SUM(A51:O51)/11</f>
        <v>27989573.432974186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1B0C0A4B-9522-479A-BA59-AE20BF823467}"/>
    <hyperlink ref="F42" r:id="rId2" xr:uid="{0F2BBE13-5B3E-42C4-9F72-68ECBDC23189}"/>
    <hyperlink ref="J42" r:id="rId3" xr:uid="{81F2153D-3F1C-4F34-9E5E-8D6FBBE7B95B}"/>
  </hyperlinks>
  <printOptions horizontalCentered="1"/>
  <pageMargins left="0" right="0" top="0.15748031496062992" bottom="0.15748031496062992" header="0.31496062992125984" footer="0.31496062992125984"/>
  <pageSetup scale="93" orientation="landscape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workbookViewId="0">
      <selection activeCell="C18" sqref="C18"/>
    </sheetView>
  </sheetViews>
  <sheetFormatPr baseColWidth="10" defaultRowHeight="15" x14ac:dyDescent="0.25"/>
  <cols>
    <col min="5" max="5" width="11.42578125" customWidth="1"/>
    <col min="6" max="6" width="0.42578125" customWidth="1"/>
    <col min="12" max="12" width="11.42578125" style="16"/>
    <col min="14" max="14" width="11.42578125" style="16"/>
  </cols>
  <sheetData>
    <row r="1" spans="1:16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6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x14ac:dyDescent="0.25">
      <c r="A4" s="1"/>
      <c r="B4" s="1"/>
      <c r="C4" s="1"/>
      <c r="D4" s="1"/>
      <c r="E4" s="1"/>
      <c r="F4" s="1"/>
      <c r="G4" s="1"/>
      <c r="H4" s="1" t="s">
        <v>43</v>
      </c>
      <c r="I4" s="1"/>
      <c r="J4" s="1"/>
      <c r="K4" s="1"/>
      <c r="L4" s="4"/>
      <c r="M4" s="1"/>
      <c r="N4" s="4"/>
      <c r="O4" s="1"/>
      <c r="P4" s="1"/>
    </row>
    <row r="5" spans="1:16" x14ac:dyDescent="0.25">
      <c r="A5" s="1"/>
      <c r="B5" s="1"/>
      <c r="C5" s="39" t="s">
        <v>44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6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x14ac:dyDescent="0.25">
      <c r="A8" s="1"/>
      <c r="B8" s="1"/>
      <c r="C8" s="1"/>
      <c r="D8" s="1"/>
      <c r="E8" s="1"/>
      <c r="F8" s="1"/>
      <c r="G8" s="2"/>
      <c r="H8" s="2"/>
      <c r="I8" s="1"/>
      <c r="J8" s="1"/>
      <c r="P8" s="1"/>
    </row>
    <row r="9" spans="1:16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P9" s="1"/>
    </row>
    <row r="10" spans="1:16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P10" s="4"/>
    </row>
    <row r="11" spans="1:16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SUM(F12/F14)*100</f>
        <v>7.1982004523172964</v>
      </c>
      <c r="P11" s="4"/>
    </row>
    <row r="12" spans="1:16" x14ac:dyDescent="0.25">
      <c r="A12" s="1"/>
      <c r="B12" s="1" t="s">
        <v>4</v>
      </c>
      <c r="C12" s="1"/>
      <c r="D12" s="1"/>
      <c r="E12" s="1"/>
      <c r="F12" s="4">
        <v>2961764</v>
      </c>
      <c r="G12" s="4"/>
      <c r="H12" s="4"/>
      <c r="I12" s="4"/>
      <c r="J12" s="4"/>
      <c r="P12" s="4"/>
    </row>
    <row r="13" spans="1:16" x14ac:dyDescent="0.25">
      <c r="A13" s="1"/>
      <c r="B13" s="1" t="s">
        <v>5</v>
      </c>
      <c r="C13" s="1"/>
      <c r="D13" s="1"/>
      <c r="E13" s="1"/>
      <c r="F13" s="4">
        <v>38184131</v>
      </c>
      <c r="G13" s="4"/>
      <c r="H13" s="4"/>
      <c r="I13" s="4"/>
      <c r="J13" s="4"/>
      <c r="P13" s="4"/>
    </row>
    <row r="14" spans="1:16" x14ac:dyDescent="0.25">
      <c r="A14" s="1"/>
      <c r="B14" s="1"/>
      <c r="C14" s="1"/>
      <c r="D14" s="1"/>
      <c r="E14" s="1"/>
      <c r="F14" s="4">
        <f>SUM(F12:F13)</f>
        <v>41145895</v>
      </c>
      <c r="G14" s="4"/>
      <c r="H14" s="4"/>
      <c r="I14" s="4"/>
      <c r="J14" s="4"/>
      <c r="P14" s="4"/>
    </row>
    <row r="15" spans="1:16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P15" s="4"/>
    </row>
    <row r="16" spans="1:16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P16" s="1"/>
    </row>
    <row r="17" spans="1:16" x14ac:dyDescent="0.25">
      <c r="A17" s="1"/>
      <c r="B17" s="1" t="s">
        <v>7</v>
      </c>
      <c r="C17" s="1"/>
      <c r="D17" s="1"/>
      <c r="E17" s="1"/>
      <c r="F17" s="4">
        <v>1394587</v>
      </c>
      <c r="G17" s="4"/>
      <c r="H17" s="4"/>
      <c r="I17" s="4"/>
      <c r="J17" s="4">
        <f>SUM(F17/F18)*100</f>
        <v>47.086364747495075</v>
      </c>
      <c r="P17" s="4"/>
    </row>
    <row r="18" spans="1:16" x14ac:dyDescent="0.25">
      <c r="A18" s="1"/>
      <c r="B18" s="1" t="s">
        <v>8</v>
      </c>
      <c r="C18" s="1"/>
      <c r="D18" s="1"/>
      <c r="E18" s="1"/>
      <c r="F18" s="4">
        <f>+F12</f>
        <v>2961764</v>
      </c>
      <c r="G18" s="4"/>
      <c r="H18" s="4"/>
      <c r="I18" s="4"/>
      <c r="J18" s="4"/>
      <c r="P18" s="4"/>
    </row>
    <row r="19" spans="1:16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P19" s="4"/>
    </row>
    <row r="20" spans="1:16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P20" s="4"/>
    </row>
    <row r="21" spans="1:16" x14ac:dyDescent="0.25">
      <c r="A21" s="1"/>
      <c r="B21" s="1" t="s">
        <v>10</v>
      </c>
      <c r="C21" s="1"/>
      <c r="D21" s="1"/>
      <c r="E21" s="1"/>
      <c r="F21" s="4">
        <v>2254418</v>
      </c>
      <c r="G21" s="4"/>
      <c r="H21" s="4"/>
      <c r="I21" s="4"/>
      <c r="J21" s="4">
        <f>SUM(F21/F22)*100</f>
        <v>5.0183692028097164</v>
      </c>
      <c r="P21" s="4"/>
    </row>
    <row r="22" spans="1:16" x14ac:dyDescent="0.25">
      <c r="A22" s="1"/>
      <c r="B22" s="1" t="s">
        <v>11</v>
      </c>
      <c r="C22" s="1"/>
      <c r="D22" s="1"/>
      <c r="E22" s="1"/>
      <c r="F22" s="4">
        <f>SUM(J45)</f>
        <v>44923318.888888888</v>
      </c>
      <c r="G22" s="4"/>
      <c r="H22" s="4"/>
      <c r="I22" s="4"/>
      <c r="J22" s="4"/>
      <c r="P22" s="4"/>
    </row>
    <row r="23" spans="1:16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P23" s="4"/>
    </row>
    <row r="24" spans="1:16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P24" s="4"/>
    </row>
    <row r="25" spans="1:16" x14ac:dyDescent="0.25">
      <c r="A25" s="1"/>
      <c r="B25" s="1" t="s">
        <v>13</v>
      </c>
      <c r="C25" s="1"/>
      <c r="D25" s="1"/>
      <c r="E25" s="1"/>
      <c r="F25" s="4">
        <v>-384525</v>
      </c>
      <c r="G25" s="4"/>
      <c r="H25" s="4"/>
      <c r="I25" s="4"/>
      <c r="J25" s="4">
        <f>SUM(F25/F26)*100</f>
        <v>-3.5868818396044713</v>
      </c>
      <c r="P25" s="4"/>
    </row>
    <row r="26" spans="1:16" x14ac:dyDescent="0.25">
      <c r="A26" s="1"/>
      <c r="B26" s="1" t="s">
        <v>14</v>
      </c>
      <c r="C26" s="1"/>
      <c r="D26" s="1"/>
      <c r="E26" s="1"/>
      <c r="F26" s="4">
        <f>SUM(J49)</f>
        <v>10720314.111111112</v>
      </c>
      <c r="G26" s="4"/>
      <c r="H26" s="4"/>
      <c r="I26" s="4"/>
      <c r="J26" s="4"/>
      <c r="P26" s="4"/>
    </row>
    <row r="27" spans="1:16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P27" s="4"/>
    </row>
    <row r="28" spans="1:16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P28" s="4"/>
    </row>
    <row r="29" spans="1:16" x14ac:dyDescent="0.25">
      <c r="A29" s="1"/>
      <c r="B29" s="1" t="s">
        <v>13</v>
      </c>
      <c r="C29" s="1"/>
      <c r="D29" s="1"/>
      <c r="E29" s="1"/>
      <c r="F29" s="4">
        <v>-384525</v>
      </c>
      <c r="G29" s="4"/>
      <c r="H29" s="4"/>
      <c r="I29" s="4"/>
      <c r="J29" s="4">
        <f>SUM(F29/F30)*100</f>
        <v>-0.85595857454580559</v>
      </c>
      <c r="P29" s="4"/>
    </row>
    <row r="30" spans="1:16" x14ac:dyDescent="0.25">
      <c r="A30" s="1"/>
      <c r="B30" s="1" t="s">
        <v>16</v>
      </c>
      <c r="C30" s="1"/>
      <c r="D30" s="1"/>
      <c r="E30" s="1"/>
      <c r="F30" s="4">
        <f>SUM(J45)</f>
        <v>44923318.888888888</v>
      </c>
      <c r="G30" s="4"/>
      <c r="H30" s="4"/>
      <c r="I30" s="4"/>
      <c r="J30" s="4"/>
      <c r="P30" s="4"/>
    </row>
    <row r="31" spans="1:16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P31" s="4"/>
    </row>
    <row r="32" spans="1:16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21.160769081383442</v>
      </c>
      <c r="P32" s="4"/>
    </row>
    <row r="33" spans="1:16" x14ac:dyDescent="0.25">
      <c r="A33" s="1"/>
      <c r="B33" s="1" t="s">
        <v>18</v>
      </c>
      <c r="C33" s="1"/>
      <c r="D33" s="1"/>
      <c r="E33" s="1"/>
      <c r="F33" s="4">
        <v>7809374</v>
      </c>
      <c r="G33" s="4"/>
      <c r="H33" s="4"/>
      <c r="I33" s="4"/>
      <c r="J33" s="1"/>
      <c r="P33" s="4"/>
    </row>
    <row r="34" spans="1:16" x14ac:dyDescent="0.25">
      <c r="A34" s="1"/>
      <c r="B34" s="1" t="s">
        <v>19</v>
      </c>
      <c r="C34" s="1"/>
      <c r="D34" s="1"/>
      <c r="E34" s="1"/>
      <c r="F34" s="4">
        <v>36904963</v>
      </c>
      <c r="G34" s="4"/>
      <c r="H34" s="4"/>
      <c r="I34" s="4"/>
      <c r="J34" s="4"/>
      <c r="P34" s="4"/>
    </row>
    <row r="35" spans="1:16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1"/>
      <c r="L35" s="4"/>
      <c r="M35" s="1"/>
      <c r="N35" s="4"/>
      <c r="O35" s="4"/>
      <c r="P35" s="4"/>
    </row>
    <row r="36" spans="1:16" x14ac:dyDescent="0.25">
      <c r="A36" s="1"/>
      <c r="B36" s="1"/>
      <c r="C36" s="1"/>
      <c r="D36" s="1"/>
      <c r="E36" s="1"/>
      <c r="F36" s="1"/>
      <c r="G36" s="2"/>
      <c r="H36" s="2"/>
      <c r="I36" s="1"/>
      <c r="J36" s="1"/>
      <c r="K36" s="1"/>
      <c r="L36" s="4"/>
      <c r="M36" s="1"/>
      <c r="N36" s="4"/>
      <c r="O36" s="2"/>
      <c r="P36" s="1"/>
    </row>
    <row r="37" spans="1:16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4"/>
      <c r="M37" s="2"/>
      <c r="O37" s="1"/>
      <c r="P37" s="1"/>
    </row>
    <row r="38" spans="1:16" x14ac:dyDescent="0.25">
      <c r="A38" s="1"/>
      <c r="B38" s="38" t="s">
        <v>27</v>
      </c>
      <c r="C38" s="38"/>
      <c r="D38" s="38"/>
      <c r="E38" s="38"/>
      <c r="F38" s="1"/>
      <c r="G38" s="10" t="s">
        <v>28</v>
      </c>
      <c r="H38" s="10"/>
      <c r="I38" s="10"/>
      <c r="J38" s="1"/>
      <c r="K38" s="10" t="s">
        <v>45</v>
      </c>
      <c r="L38" s="5"/>
      <c r="M38" s="10"/>
      <c r="O38" s="1"/>
      <c r="P38" s="1"/>
    </row>
    <row r="39" spans="1:16" x14ac:dyDescent="0.25">
      <c r="A39" s="1"/>
      <c r="B39" s="39" t="s">
        <v>30</v>
      </c>
      <c r="C39" s="39"/>
      <c r="D39" s="39"/>
      <c r="E39" s="39"/>
      <c r="F39" s="1"/>
      <c r="G39" s="12" t="s">
        <v>31</v>
      </c>
      <c r="H39" s="12"/>
      <c r="I39" s="12"/>
      <c r="J39" s="12"/>
      <c r="K39" s="1" t="s">
        <v>46</v>
      </c>
      <c r="L39" s="4"/>
      <c r="M39" s="1"/>
      <c r="O39" s="1"/>
      <c r="P39" s="1"/>
    </row>
    <row r="40" spans="1:16" x14ac:dyDescent="0.25">
      <c r="A40" s="1"/>
      <c r="B40" s="11" t="s">
        <v>33</v>
      </c>
      <c r="C40" s="1"/>
      <c r="D40" s="1"/>
      <c r="E40" s="1"/>
      <c r="F40" s="11" t="s">
        <v>34</v>
      </c>
      <c r="G40" s="2"/>
      <c r="H40" s="2"/>
      <c r="I40" s="1"/>
      <c r="J40" s="11" t="s">
        <v>35</v>
      </c>
      <c r="K40" s="1"/>
      <c r="L40" s="4"/>
      <c r="M40" s="1"/>
      <c r="N40" s="4"/>
      <c r="O40" s="2"/>
      <c r="P40" s="1"/>
    </row>
    <row r="41" spans="1:16" x14ac:dyDescent="0.25">
      <c r="A41" s="1"/>
      <c r="B41" s="1"/>
      <c r="C41" s="1"/>
      <c r="D41" s="1"/>
      <c r="E41" s="1"/>
      <c r="F41" s="1"/>
      <c r="G41" s="2"/>
      <c r="H41" s="2"/>
      <c r="I41" s="1"/>
      <c r="J41" s="1"/>
      <c r="K41" s="1"/>
      <c r="L41" s="4"/>
      <c r="M41" s="1"/>
      <c r="N41" s="4"/>
      <c r="O41" s="2"/>
      <c r="P41" s="1"/>
    </row>
    <row r="42" spans="1:16" x14ac:dyDescent="0.25">
      <c r="A42" s="1"/>
      <c r="B42" s="1"/>
      <c r="C42" s="1"/>
      <c r="D42" s="1"/>
      <c r="E42" s="1"/>
      <c r="F42" s="4"/>
      <c r="G42" s="4"/>
      <c r="H42" s="4"/>
      <c r="I42" s="4"/>
      <c r="J42" s="4"/>
      <c r="K42" s="1"/>
      <c r="L42" s="4"/>
      <c r="M42" s="1"/>
      <c r="N42" s="4"/>
      <c r="O42" s="2"/>
      <c r="P42" s="1"/>
    </row>
    <row r="43" spans="1:16" x14ac:dyDescent="0.25">
      <c r="A43" s="1"/>
      <c r="B43" s="1"/>
      <c r="C43" s="1"/>
      <c r="D43" s="1"/>
      <c r="E43" s="1"/>
      <c r="F43" s="4"/>
      <c r="G43" s="4"/>
      <c r="H43" s="4"/>
      <c r="I43" s="4"/>
      <c r="J43" s="4"/>
      <c r="K43" s="1"/>
      <c r="L43" s="4"/>
      <c r="M43" s="1"/>
      <c r="N43" s="4"/>
      <c r="O43" s="2"/>
      <c r="P43" s="1"/>
    </row>
    <row r="44" spans="1:16" x14ac:dyDescent="0.25">
      <c r="A44" s="4" t="s">
        <v>16</v>
      </c>
      <c r="B44" s="4"/>
      <c r="C44" s="4"/>
      <c r="D44" s="4"/>
      <c r="E44" s="4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6" x14ac:dyDescent="0.25">
      <c r="A45" s="4">
        <v>40580048</v>
      </c>
      <c r="B45" s="4">
        <v>41066039</v>
      </c>
      <c r="C45" s="4">
        <v>41092932</v>
      </c>
      <c r="D45" s="4">
        <v>42375419</v>
      </c>
      <c r="E45" s="4">
        <v>43719698</v>
      </c>
      <c r="F45" s="4">
        <v>50140821</v>
      </c>
      <c r="G45" s="4">
        <v>47498712</v>
      </c>
      <c r="H45" s="4">
        <v>48712790</v>
      </c>
      <c r="I45" s="4">
        <v>49123411</v>
      </c>
      <c r="J45" s="4">
        <f>SUM(A45:I45)/9</f>
        <v>44923318.888888888</v>
      </c>
      <c r="K45" s="1"/>
      <c r="L45" s="4"/>
      <c r="M45" s="1"/>
      <c r="N45" s="4"/>
      <c r="O45" s="2"/>
      <c r="P45" s="1"/>
    </row>
    <row r="46" spans="1:16" x14ac:dyDescent="0.25">
      <c r="A46" s="4"/>
      <c r="B46" s="4"/>
      <c r="C46" s="4"/>
      <c r="D46" s="4"/>
      <c r="E46" s="4"/>
      <c r="F46" s="4"/>
      <c r="H46" s="4"/>
      <c r="I46" s="4"/>
      <c r="J46" s="4"/>
      <c r="K46" s="1"/>
      <c r="L46" s="4"/>
      <c r="M46" s="1"/>
      <c r="N46" s="4"/>
      <c r="O46" s="2"/>
      <c r="P46" s="1"/>
    </row>
    <row r="47" spans="1:16" x14ac:dyDescent="0.25">
      <c r="A47" s="4"/>
      <c r="B47" s="4"/>
      <c r="C47" s="4"/>
      <c r="D47" s="4"/>
      <c r="E47" s="4"/>
      <c r="F47" s="4"/>
      <c r="H47" s="4"/>
      <c r="I47" s="4"/>
      <c r="J47" s="4"/>
      <c r="K47" s="1"/>
      <c r="L47" s="4"/>
      <c r="M47" s="1"/>
      <c r="N47" s="4"/>
      <c r="O47" s="2"/>
      <c r="P47" s="1"/>
    </row>
    <row r="48" spans="1:16" x14ac:dyDescent="0.25">
      <c r="A48" s="4" t="s">
        <v>14</v>
      </c>
      <c r="B48" s="4"/>
      <c r="C48" s="4"/>
      <c r="D48" s="4"/>
      <c r="E48" s="4"/>
      <c r="F48" s="4"/>
      <c r="H48" s="4"/>
      <c r="I48" s="4"/>
      <c r="J48" s="4"/>
      <c r="K48" s="1"/>
      <c r="L48" s="4"/>
      <c r="M48" s="1"/>
      <c r="N48" s="4"/>
      <c r="O48" s="2"/>
      <c r="P48" s="1"/>
    </row>
    <row r="49" spans="1:16" x14ac:dyDescent="0.25">
      <c r="A49" s="4">
        <v>10341920</v>
      </c>
      <c r="B49" s="4">
        <v>10284349</v>
      </c>
      <c r="C49" s="4">
        <v>10136902</v>
      </c>
      <c r="D49" s="4">
        <v>10101008</v>
      </c>
      <c r="E49" s="4">
        <v>10332215</v>
      </c>
      <c r="F49" s="4">
        <v>11239229</v>
      </c>
      <c r="G49" s="4">
        <v>11282376</v>
      </c>
      <c r="H49" s="4">
        <v>11414638</v>
      </c>
      <c r="I49" s="4">
        <v>11350190</v>
      </c>
      <c r="J49" s="4">
        <f>SUM(A49:I49)/9</f>
        <v>10720314.111111112</v>
      </c>
      <c r="K49" s="1"/>
      <c r="L49" s="4"/>
      <c r="M49" s="1"/>
      <c r="N49" s="4"/>
      <c r="O49" s="2"/>
      <c r="P49" s="1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1"/>
      <c r="L50" s="4"/>
      <c r="M50" s="1"/>
      <c r="N50" s="4"/>
      <c r="O50" s="2"/>
      <c r="P50" s="1"/>
    </row>
    <row r="51" spans="1:16" x14ac:dyDescent="0.25">
      <c r="A51" s="1"/>
      <c r="B51" s="1"/>
      <c r="C51" s="1"/>
      <c r="D51" s="4"/>
      <c r="E51" s="4"/>
      <c r="F51" s="4"/>
      <c r="G51" s="4"/>
      <c r="H51" s="4"/>
      <c r="I51" s="4"/>
      <c r="J51" s="4"/>
      <c r="K51" s="1"/>
      <c r="L51" s="4"/>
      <c r="M51" s="1"/>
      <c r="N51" s="4"/>
      <c r="O51" s="2"/>
      <c r="P51" s="1"/>
    </row>
    <row r="52" spans="1:16" x14ac:dyDescent="0.25">
      <c r="A52" s="1"/>
      <c r="B52" s="1"/>
      <c r="C52" s="1"/>
      <c r="D52" s="1"/>
      <c r="E52" s="1"/>
      <c r="F52" s="4"/>
      <c r="G52" s="4"/>
      <c r="H52" s="4"/>
      <c r="I52" s="4"/>
      <c r="J52" s="4"/>
      <c r="K52" s="1"/>
      <c r="L52" s="4"/>
      <c r="M52" s="1"/>
      <c r="N52" s="4"/>
      <c r="O52" s="2"/>
      <c r="P52" s="1"/>
    </row>
    <row r="53" spans="1:16" x14ac:dyDescent="0.25">
      <c r="A53" s="1"/>
      <c r="B53" s="1"/>
      <c r="C53" s="1"/>
      <c r="D53" s="1"/>
      <c r="E53" s="1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6" x14ac:dyDescent="0.25">
      <c r="A54" s="1"/>
      <c r="B54" s="1"/>
      <c r="C54" s="1" t="s">
        <v>20</v>
      </c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6" x14ac:dyDescent="0.25">
      <c r="A55" s="1"/>
      <c r="B55" s="1"/>
      <c r="C55" s="1" t="s">
        <v>21</v>
      </c>
      <c r="D55" s="1"/>
      <c r="E55" s="1"/>
      <c r="F55" s="4">
        <v>56000</v>
      </c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6" x14ac:dyDescent="0.25">
      <c r="A56" s="1"/>
      <c r="B56" s="1"/>
      <c r="C56" s="1" t="s">
        <v>22</v>
      </c>
      <c r="D56" s="1"/>
      <c r="E56" s="1"/>
      <c r="F56" s="4">
        <v>461730</v>
      </c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6" x14ac:dyDescent="0.25">
      <c r="A57" s="1"/>
      <c r="B57" s="1"/>
      <c r="C57" s="1" t="s">
        <v>23</v>
      </c>
      <c r="D57" s="1"/>
      <c r="E57" s="1"/>
      <c r="F57" s="4">
        <v>130000</v>
      </c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6" x14ac:dyDescent="0.25">
      <c r="A58" s="1"/>
      <c r="B58" s="1"/>
      <c r="C58" s="1" t="s">
        <v>24</v>
      </c>
      <c r="D58" s="1"/>
      <c r="E58" s="1"/>
      <c r="F58" s="4">
        <v>87154.94</v>
      </c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6" x14ac:dyDescent="0.25">
      <c r="A59" s="1"/>
      <c r="B59" s="1"/>
      <c r="C59" s="1" t="s">
        <v>25</v>
      </c>
      <c r="D59" s="1"/>
      <c r="E59" s="1"/>
      <c r="F59" s="4">
        <v>7385.33</v>
      </c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6" x14ac:dyDescent="0.25">
      <c r="A60" s="1"/>
      <c r="B60" s="1"/>
      <c r="C60" s="1" t="s">
        <v>26</v>
      </c>
      <c r="D60" s="1"/>
      <c r="E60" s="1"/>
      <c r="F60" s="4">
        <v>72362.27</v>
      </c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6" x14ac:dyDescent="0.25">
      <c r="A61" s="1"/>
      <c r="B61" s="1"/>
      <c r="C61" s="1"/>
      <c r="D61" s="1"/>
      <c r="E61" s="1"/>
      <c r="F61" s="5">
        <f>SUM(F55:F60)</f>
        <v>814632.53999999992</v>
      </c>
      <c r="G61" s="4"/>
      <c r="H61" s="4"/>
      <c r="I61" s="4"/>
      <c r="J61" s="4"/>
      <c r="K61" s="1"/>
      <c r="L61" s="4"/>
      <c r="M61" s="1"/>
      <c r="N61" s="4"/>
      <c r="O61" s="2"/>
      <c r="P61" s="1"/>
    </row>
  </sheetData>
  <mergeCells count="7">
    <mergeCell ref="B39:E39"/>
    <mergeCell ref="C2:P2"/>
    <mergeCell ref="C3:P3"/>
    <mergeCell ref="C5:P5"/>
    <mergeCell ref="C7:P7"/>
    <mergeCell ref="I9:J9"/>
    <mergeCell ref="B38:E38"/>
  </mergeCells>
  <hyperlinks>
    <hyperlink ref="B40" r:id="rId1" xr:uid="{00000000-0004-0000-0200-000000000000}"/>
    <hyperlink ref="F40" r:id="rId2" xr:uid="{00000000-0004-0000-0200-000001000000}"/>
    <hyperlink ref="J40" r:id="rId3" xr:uid="{00000000-0004-0000-0200-000002000000}"/>
  </hyperlinks>
  <pageMargins left="0.11811023622047245" right="0.11811023622047245" top="0" bottom="0" header="0.31496062992125984" footer="0.31496062992125984"/>
  <pageSetup scale="90" orientation="landscape" r:id="rId4"/>
  <drawing r:id="rId5"/>
  <legacyDrawing r:id="rId6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A26E-A28C-44F5-A9BF-CC7B469CB877}">
  <sheetPr>
    <pageSetUpPr fitToPage="1"/>
  </sheetPr>
  <dimension ref="A1:X69"/>
  <sheetViews>
    <sheetView workbookViewId="0">
      <selection activeCell="I25" sqref="I25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hidden="1" customWidth="1"/>
    <col min="9" max="9" width="18.85546875" customWidth="1"/>
    <col min="10" max="10" width="15" customWidth="1"/>
    <col min="11" max="11" width="14.42578125" customWidth="1"/>
    <col min="12" max="12" width="16" style="16" hidden="1" customWidth="1"/>
    <col min="13" max="13" width="14.42578125" hidden="1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hidden="1" customWidth="1"/>
    <col min="18" max="18" width="13.140625" hidden="1" customWidth="1"/>
    <col min="19" max="22" width="11.42578125" hidden="1" customWidth="1"/>
    <col min="23" max="23" width="2.7109375" hidden="1" customWidth="1"/>
    <col min="24" max="24" width="3.28515625" hidden="1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101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2024</v>
      </c>
      <c r="K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2.5501827651740743</v>
      </c>
      <c r="K11" s="36">
        <v>12.15</v>
      </c>
      <c r="L11" s="27"/>
      <c r="M11" s="27"/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1469780.98</v>
      </c>
      <c r="G12" s="4"/>
      <c r="H12" s="4"/>
      <c r="I12" s="28"/>
      <c r="K12" s="36"/>
      <c r="L12" s="27"/>
      <c r="M12" s="27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57634339</v>
      </c>
      <c r="G13" s="4"/>
      <c r="H13" s="4"/>
      <c r="I13" s="28"/>
      <c r="K13" s="36"/>
      <c r="L13" s="27"/>
      <c r="M13" s="27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36"/>
      <c r="L14" s="27"/>
      <c r="M14" s="27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36"/>
      <c r="L15" s="27"/>
      <c r="M15" s="27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36"/>
      <c r="L16" s="27"/>
      <c r="M16" s="27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1135306.55</v>
      </c>
      <c r="G17" s="4"/>
      <c r="H17" s="4"/>
      <c r="I17" s="28">
        <f>SUM(F17/F18)*100</f>
        <v>77.24324681354905</v>
      </c>
      <c r="K17" s="36">
        <v>25.05</v>
      </c>
      <c r="L17" s="27"/>
      <c r="M17" s="27"/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1469780.98</v>
      </c>
      <c r="G18" s="4"/>
      <c r="H18" s="4"/>
      <c r="I18" s="28"/>
      <c r="K18" s="36"/>
      <c r="L18" s="27"/>
      <c r="M18" s="27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36"/>
      <c r="L19" s="27"/>
      <c r="M19" s="27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36"/>
      <c r="L20" s="27"/>
      <c r="M20" s="27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7469490.0999999996</v>
      </c>
      <c r="G21" s="4"/>
      <c r="H21" s="4"/>
      <c r="I21" s="28">
        <f>SUM(F21/F22)*100</f>
        <v>7.1542839957650433</v>
      </c>
      <c r="K21" s="36">
        <v>6.36</v>
      </c>
      <c r="L21" s="27"/>
      <c r="M21" s="27"/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+Q47</f>
        <v>104405837.17981482</v>
      </c>
      <c r="G22" s="4"/>
      <c r="H22" s="4"/>
      <c r="I22" s="28"/>
      <c r="K22" s="36"/>
      <c r="L22" s="27"/>
      <c r="M22" s="27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36"/>
      <c r="L23" s="27"/>
      <c r="M23" s="27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36"/>
      <c r="L24" s="27"/>
      <c r="M24" s="27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8841161.6099999994</v>
      </c>
      <c r="G25" s="4"/>
      <c r="H25" s="4"/>
      <c r="I25" s="28">
        <f>SUM(F25/F26)*100</f>
        <v>31.704766158177073</v>
      </c>
      <c r="K25" s="36">
        <v>12.54</v>
      </c>
      <c r="L25" s="27"/>
      <c r="M25" s="27"/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+Q51</f>
        <v>27885907.014393006</v>
      </c>
      <c r="G26" s="4"/>
      <c r="H26" s="4"/>
      <c r="I26" s="28"/>
      <c r="K26" s="36"/>
      <c r="L26" s="27"/>
      <c r="M26" s="27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36"/>
      <c r="L27" s="27"/>
      <c r="M27" s="27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36"/>
      <c r="L28" s="27"/>
      <c r="M28" s="27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8841161.6099999994</v>
      </c>
      <c r="G29" s="4"/>
      <c r="H29" s="4"/>
      <c r="I29" s="28">
        <f>SUM(F29/F30)*100</f>
        <v>8.4680721392743123</v>
      </c>
      <c r="K29" s="36">
        <v>3.02</v>
      </c>
      <c r="L29" s="27"/>
      <c r="M29" s="27"/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+Q47</f>
        <v>104405837.17981482</v>
      </c>
      <c r="G30" s="4"/>
      <c r="H30" s="4"/>
      <c r="I30" s="28"/>
      <c r="K30" s="37"/>
      <c r="L30" s="27"/>
      <c r="M30" s="2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37"/>
      <c r="L31" s="27"/>
      <c r="M31" s="2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41.025272855256702</v>
      </c>
      <c r="K32" s="37">
        <v>14.3</v>
      </c>
      <c r="L32" s="27"/>
      <c r="M32" s="27"/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25776364.58+673690.49</f>
        <v>26450055.069999997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64472587.82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73115862.680000007</v>
      </c>
      <c r="B47" s="4">
        <v>76803400.510000005</v>
      </c>
      <c r="C47" s="4">
        <v>76707665.519999996</v>
      </c>
      <c r="D47" s="4">
        <f>SUM(A47:C47)/3</f>
        <v>75542309.569999993</v>
      </c>
      <c r="E47" s="4">
        <v>78712160.519999996</v>
      </c>
      <c r="F47" s="4">
        <v>85082926.049999997</v>
      </c>
      <c r="G47" s="4">
        <v>80128993.989999995</v>
      </c>
      <c r="H47" s="4">
        <f>SUM(A47:G47)/6</f>
        <v>91015553.139999986</v>
      </c>
      <c r="I47" s="4">
        <v>80495426.209999993</v>
      </c>
      <c r="J47" s="4">
        <v>83068426.939999998</v>
      </c>
      <c r="K47" s="4">
        <v>84098929.879999995</v>
      </c>
      <c r="L47" s="4">
        <f>SUM(A47:K47)/9</f>
        <v>98307961.667777762</v>
      </c>
      <c r="M47" s="4">
        <v>84986892.480000004</v>
      </c>
      <c r="N47" s="4">
        <v>89095129.049999997</v>
      </c>
      <c r="O47" s="4">
        <v>95708407.950000003</v>
      </c>
      <c r="P47" s="1"/>
      <c r="Q47" s="4">
        <f>SUM(A47:O47)/12</f>
        <v>104405837.17981482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17608442.850000001</v>
      </c>
      <c r="B51" s="4">
        <v>17788579.190000001</v>
      </c>
      <c r="C51" s="4">
        <v>17779854.719999999</v>
      </c>
      <c r="D51" s="4">
        <f>SUM(A51:C51)/3</f>
        <v>17725625.58666667</v>
      </c>
      <c r="E51" s="4">
        <v>18701134.75</v>
      </c>
      <c r="F51" s="4">
        <v>18922795.940000001</v>
      </c>
      <c r="G51" s="4">
        <v>23843408.239999998</v>
      </c>
      <c r="H51" s="4">
        <f>SUM(A51:G51)/6</f>
        <v>22061640.212777779</v>
      </c>
      <c r="I51" s="4">
        <v>24195852.25</v>
      </c>
      <c r="J51" s="4">
        <v>25848298.109999999</v>
      </c>
      <c r="K51" s="4">
        <v>25569168.870000001</v>
      </c>
      <c r="L51" s="4">
        <f>SUM(A51:K51)/9</f>
        <v>25560533.413271606</v>
      </c>
      <c r="M51" s="4">
        <v>25728173.48</v>
      </c>
      <c r="N51" s="4">
        <v>26551800.149999999</v>
      </c>
      <c r="O51" s="4">
        <v>26745576.41</v>
      </c>
      <c r="P51" s="1"/>
      <c r="Q51" s="4">
        <f>SUM(A51:O51)/12</f>
        <v>27885907.014393006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BAF7F9FC-593D-4398-84BD-5777673BF077}"/>
    <hyperlink ref="F42" r:id="rId2" xr:uid="{3FD08F63-F159-458E-9A7A-EE824949381F}"/>
    <hyperlink ref="J42" r:id="rId3" xr:uid="{78F9C2DC-B08C-4834-9EEE-8160F8D82A89}"/>
  </hyperlinks>
  <printOptions horizontalCentered="1"/>
  <pageMargins left="0" right="0" top="0.15748031496062992" bottom="0.15748031496062992" header="0.31496062992125984" footer="0.31496062992125984"/>
  <pageSetup scale="93" orientation="landscape" r:id="rId4"/>
  <drawing r:id="rId5"/>
  <legacyDrawing r:id="rId6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9420-198A-4911-B0B1-AB59178602B0}">
  <sheetPr>
    <pageSetUpPr fitToPage="1"/>
  </sheetPr>
  <dimension ref="A1:X69"/>
  <sheetViews>
    <sheetView tabSelected="1" topLeftCell="A16" workbookViewId="0">
      <selection activeCell="K44" sqref="A1:P4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4.42578125" customWidth="1"/>
    <col min="12" max="12" width="16" style="16" customWidth="1"/>
    <col min="13" max="13" width="12.140625" hidden="1" customWidth="1"/>
    <col min="14" max="14" width="13.42578125" style="16" hidden="1" customWidth="1"/>
    <col min="15" max="15" width="12.28515625" hidden="1" customWidth="1"/>
    <col min="16" max="16" width="11.7109375" hidden="1" customWidth="1"/>
    <col min="17" max="17" width="10.85546875" hidden="1" customWidth="1"/>
    <col min="18" max="24" width="9.140625" hidden="1" customWidth="1"/>
    <col min="25" max="25" width="9.140625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24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4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4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4" x14ac:dyDescent="0.25">
      <c r="A5" s="1"/>
      <c r="B5" s="1"/>
      <c r="C5" s="39" t="s">
        <v>103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24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4" x14ac:dyDescent="0.25">
      <c r="A8" s="1"/>
      <c r="B8" s="1"/>
      <c r="C8" s="1"/>
      <c r="D8" s="1"/>
      <c r="E8" s="1"/>
      <c r="F8" s="1"/>
      <c r="G8" s="2"/>
      <c r="H8" s="2"/>
      <c r="I8" s="18">
        <v>2025</v>
      </c>
      <c r="K8" s="18">
        <v>2024</v>
      </c>
      <c r="O8" s="18">
        <v>2023</v>
      </c>
      <c r="Q8" s="1"/>
      <c r="R8" s="18">
        <v>2021</v>
      </c>
      <c r="T8" s="1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3" t="s">
        <v>36</v>
      </c>
      <c r="F9" s="1"/>
      <c r="G9" s="2"/>
      <c r="H9" s="2"/>
      <c r="I9" s="32" t="s">
        <v>37</v>
      </c>
      <c r="J9" s="3"/>
      <c r="K9" s="32" t="s">
        <v>37</v>
      </c>
      <c r="O9" s="16" t="s">
        <v>37</v>
      </c>
      <c r="Q9" s="40" t="s">
        <v>37</v>
      </c>
      <c r="R9" s="40"/>
      <c r="T9" s="1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"/>
      <c r="O10" s="16"/>
      <c r="Q10" s="1"/>
      <c r="R10" s="1"/>
      <c r="T10" s="16"/>
      <c r="V10" s="4"/>
    </row>
    <row r="11" spans="1:24" x14ac:dyDescent="0.25">
      <c r="A11" s="1"/>
      <c r="B11" s="3" t="s">
        <v>3</v>
      </c>
      <c r="C11" s="1"/>
      <c r="D11" s="1"/>
      <c r="E11" s="1"/>
      <c r="F11" s="1"/>
      <c r="G11" s="2"/>
      <c r="H11" s="2"/>
      <c r="I11" s="28">
        <f>SUM(F12/F13)*100</f>
        <v>2.7256080599701127</v>
      </c>
      <c r="K11" s="28">
        <v>2.5529999999999999</v>
      </c>
      <c r="L11" s="27"/>
      <c r="M11" s="27"/>
      <c r="O11" s="36">
        <v>12.15</v>
      </c>
      <c r="Q11" s="1"/>
      <c r="R11" s="4">
        <v>12.1505979293437</v>
      </c>
      <c r="T11" s="16"/>
      <c r="V11" s="4"/>
      <c r="W11" s="27">
        <v>13.960975165052499</v>
      </c>
      <c r="X11" s="4">
        <v>8.91</v>
      </c>
    </row>
    <row r="12" spans="1:24" x14ac:dyDescent="0.25">
      <c r="A12" s="1"/>
      <c r="B12" s="1" t="s">
        <v>4</v>
      </c>
      <c r="C12" s="1"/>
      <c r="D12" s="1"/>
      <c r="E12" s="1"/>
      <c r="F12" s="4">
        <v>1469780.98</v>
      </c>
      <c r="G12" s="4"/>
      <c r="H12" s="4"/>
      <c r="I12" s="28"/>
      <c r="K12" s="28"/>
      <c r="L12" s="27"/>
      <c r="M12" s="27"/>
      <c r="O12" s="36"/>
      <c r="Q12" s="4"/>
      <c r="R12" s="4"/>
      <c r="T12" s="16"/>
      <c r="V12" s="4"/>
      <c r="W12" s="27"/>
      <c r="X12" s="4"/>
    </row>
    <row r="13" spans="1:24" x14ac:dyDescent="0.25">
      <c r="A13" s="1"/>
      <c r="B13" s="1" t="s">
        <v>5</v>
      </c>
      <c r="C13" s="1"/>
      <c r="D13" s="1"/>
      <c r="E13" s="1"/>
      <c r="F13" s="4">
        <v>53924883.829999998</v>
      </c>
      <c r="G13" s="4"/>
      <c r="H13" s="4"/>
      <c r="I13" s="28"/>
      <c r="K13" s="28"/>
      <c r="L13" s="27"/>
      <c r="M13" s="27"/>
      <c r="O13" s="36"/>
      <c r="Q13" s="4"/>
      <c r="R13" s="4"/>
      <c r="T13" s="16"/>
      <c r="V13" s="4"/>
      <c r="W13" s="27"/>
      <c r="X13" s="4"/>
    </row>
    <row r="14" spans="1:24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28"/>
      <c r="K14" s="28"/>
      <c r="L14" s="27"/>
      <c r="M14" s="27"/>
      <c r="O14" s="36"/>
      <c r="Q14" s="4"/>
      <c r="R14" s="4"/>
      <c r="T14" s="16"/>
      <c r="V14" s="4"/>
      <c r="W14" s="27"/>
      <c r="X14" s="4"/>
    </row>
    <row r="15" spans="1:24" x14ac:dyDescent="0.25">
      <c r="A15" s="1"/>
      <c r="B15" s="1"/>
      <c r="C15" s="1"/>
      <c r="D15" s="1"/>
      <c r="E15" s="1"/>
      <c r="F15" s="4"/>
      <c r="G15" s="4"/>
      <c r="H15" s="4"/>
      <c r="I15" s="28"/>
      <c r="K15" s="28"/>
      <c r="L15" s="27"/>
      <c r="M15" s="27"/>
      <c r="O15" s="36"/>
      <c r="Q15" s="4"/>
      <c r="R15" s="4"/>
      <c r="T15" s="16"/>
      <c r="V15" s="4"/>
      <c r="W15" s="27"/>
      <c r="X15" s="4"/>
    </row>
    <row r="16" spans="1:24" x14ac:dyDescent="0.25">
      <c r="A16" s="1"/>
      <c r="B16" s="3" t="s">
        <v>6</v>
      </c>
      <c r="C16" s="1"/>
      <c r="D16" s="1"/>
      <c r="E16" s="1"/>
      <c r="F16" s="4"/>
      <c r="G16" s="4"/>
      <c r="H16" s="4"/>
      <c r="I16" s="28"/>
      <c r="K16" s="28"/>
      <c r="L16" s="27"/>
      <c r="M16" s="27"/>
      <c r="O16" s="36"/>
      <c r="Q16" s="4"/>
      <c r="R16" s="4"/>
      <c r="T16" s="16"/>
      <c r="V16" s="1"/>
      <c r="W16" s="27"/>
      <c r="X16" s="4"/>
    </row>
    <row r="17" spans="1:24" x14ac:dyDescent="0.25">
      <c r="A17" s="1"/>
      <c r="B17" s="1" t="s">
        <v>7</v>
      </c>
      <c r="C17" s="1"/>
      <c r="D17" s="1"/>
      <c r="E17" s="1"/>
      <c r="F17" s="4">
        <v>1111082.75</v>
      </c>
      <c r="G17" s="4"/>
      <c r="H17" s="4"/>
      <c r="I17" s="28">
        <f>SUM(F17/F18)*100</f>
        <v>75.595123703396951</v>
      </c>
      <c r="K17" s="28">
        <v>77.239999999999995</v>
      </c>
      <c r="L17" s="27"/>
      <c r="M17" s="27"/>
      <c r="O17" s="36">
        <v>25.05</v>
      </c>
      <c r="Q17" s="4"/>
      <c r="R17" s="4">
        <v>26.350496870114853</v>
      </c>
      <c r="T17" s="16"/>
      <c r="V17" s="4"/>
      <c r="W17" s="27">
        <v>37.984941630026533</v>
      </c>
      <c r="X17" s="4">
        <v>70.239999999999995</v>
      </c>
    </row>
    <row r="18" spans="1:24" x14ac:dyDescent="0.25">
      <c r="A18" s="1"/>
      <c r="B18" s="1" t="s">
        <v>8</v>
      </c>
      <c r="C18" s="1"/>
      <c r="D18" s="1"/>
      <c r="E18" s="1"/>
      <c r="F18" s="4">
        <f>+F12</f>
        <v>1469780.98</v>
      </c>
      <c r="G18" s="4"/>
      <c r="H18" s="4"/>
      <c r="I18" s="28"/>
      <c r="K18" s="28"/>
      <c r="L18" s="27"/>
      <c r="M18" s="27"/>
      <c r="O18" s="36"/>
      <c r="Q18" s="4"/>
      <c r="R18" s="4"/>
      <c r="T18" s="16"/>
      <c r="V18" s="4"/>
      <c r="W18" s="27"/>
      <c r="X18" s="4"/>
    </row>
    <row r="19" spans="1:24" x14ac:dyDescent="0.25">
      <c r="A19" s="1"/>
      <c r="B19" s="1"/>
      <c r="C19" s="1"/>
      <c r="D19" s="1"/>
      <c r="E19" s="1"/>
      <c r="F19" s="4"/>
      <c r="G19" s="4"/>
      <c r="H19" s="4"/>
      <c r="I19" s="28"/>
      <c r="K19" s="28"/>
      <c r="L19" s="27"/>
      <c r="M19" s="27"/>
      <c r="O19" s="36"/>
      <c r="Q19" s="4"/>
      <c r="R19" s="4"/>
      <c r="T19" s="16"/>
      <c r="V19" s="4"/>
      <c r="W19" s="27"/>
      <c r="X19" s="4"/>
    </row>
    <row r="20" spans="1:24" x14ac:dyDescent="0.25">
      <c r="A20" s="1"/>
      <c r="B20" s="3" t="s">
        <v>9</v>
      </c>
      <c r="C20" s="1"/>
      <c r="D20" s="1"/>
      <c r="E20" s="1"/>
      <c r="F20" s="4"/>
      <c r="G20" s="4"/>
      <c r="H20" s="4"/>
      <c r="I20" s="28"/>
      <c r="K20" s="28"/>
      <c r="L20" s="27"/>
      <c r="M20" s="27"/>
      <c r="O20" s="36"/>
      <c r="Q20" s="4"/>
      <c r="R20" s="4"/>
      <c r="T20" s="16"/>
      <c r="V20" s="4"/>
      <c r="W20" s="27"/>
      <c r="X20" s="4"/>
    </row>
    <row r="21" spans="1:24" x14ac:dyDescent="0.25">
      <c r="A21" s="1"/>
      <c r="B21" s="1" t="s">
        <v>50</v>
      </c>
      <c r="C21" s="1"/>
      <c r="D21" s="1"/>
      <c r="E21" s="1"/>
      <c r="F21" s="4">
        <v>625507.73</v>
      </c>
      <c r="G21" s="4"/>
      <c r="H21" s="4"/>
      <c r="I21" s="28">
        <f>SUM(F21/F22)*100</f>
        <v>0.67433273103802904</v>
      </c>
      <c r="K21" s="28">
        <v>7.15</v>
      </c>
      <c r="L21" s="27"/>
      <c r="M21" s="27"/>
      <c r="O21" s="36">
        <v>6.36</v>
      </c>
      <c r="Q21" s="4"/>
      <c r="R21" s="4">
        <v>6.44</v>
      </c>
      <c r="T21" s="16"/>
      <c r="V21" s="4"/>
      <c r="W21" s="27">
        <v>4.6975530662300411</v>
      </c>
      <c r="X21" s="4">
        <v>7.53</v>
      </c>
    </row>
    <row r="22" spans="1:24" x14ac:dyDescent="0.25">
      <c r="A22" s="1"/>
      <c r="B22" s="1" t="s">
        <v>11</v>
      </c>
      <c r="C22" s="1"/>
      <c r="D22" s="1"/>
      <c r="E22" s="1"/>
      <c r="F22" s="4">
        <f>+D47</f>
        <v>92759508.950000003</v>
      </c>
      <c r="G22" s="4"/>
      <c r="H22" s="4"/>
      <c r="I22" s="28"/>
      <c r="K22" s="28"/>
      <c r="L22" s="27"/>
      <c r="M22" s="27"/>
      <c r="O22" s="36"/>
      <c r="Q22" s="4"/>
      <c r="R22" s="4"/>
      <c r="T22" s="16"/>
      <c r="V22" s="4"/>
      <c r="W22" s="27"/>
      <c r="X22" s="4"/>
    </row>
    <row r="23" spans="1:24" x14ac:dyDescent="0.25">
      <c r="A23" s="1"/>
      <c r="B23" s="1"/>
      <c r="C23" s="1"/>
      <c r="D23" s="1"/>
      <c r="E23" s="1"/>
      <c r="F23" s="4"/>
      <c r="G23" s="4"/>
      <c r="H23" s="4"/>
      <c r="I23" s="28"/>
      <c r="K23" s="28"/>
      <c r="L23" s="27"/>
      <c r="M23" s="27"/>
      <c r="O23" s="36"/>
      <c r="Q23" s="4"/>
      <c r="R23" s="4"/>
      <c r="T23" s="16"/>
      <c r="V23" s="4"/>
      <c r="W23" s="27"/>
      <c r="X23" s="4"/>
    </row>
    <row r="24" spans="1:24" x14ac:dyDescent="0.25">
      <c r="A24" s="1"/>
      <c r="B24" s="3" t="s">
        <v>85</v>
      </c>
      <c r="C24" s="1"/>
      <c r="D24" s="1"/>
      <c r="E24" s="1"/>
      <c r="F24" s="4"/>
      <c r="G24" s="4"/>
      <c r="H24" s="4"/>
      <c r="I24" s="28"/>
      <c r="K24" s="28"/>
      <c r="L24" s="27"/>
      <c r="M24" s="27"/>
      <c r="O24" s="36"/>
      <c r="Q24" s="4"/>
      <c r="R24" s="4"/>
      <c r="T24" s="16"/>
      <c r="V24" s="4"/>
      <c r="W24" s="27"/>
      <c r="X24" s="4"/>
    </row>
    <row r="25" spans="1:24" x14ac:dyDescent="0.25">
      <c r="A25" s="1"/>
      <c r="B25" s="1" t="s">
        <v>13</v>
      </c>
      <c r="C25" s="1"/>
      <c r="D25" s="1"/>
      <c r="E25" s="1"/>
      <c r="F25" s="4">
        <v>289216.65999999997</v>
      </c>
      <c r="G25" s="4"/>
      <c r="H25" s="4"/>
      <c r="I25" s="28">
        <f>SUM(F25/F26)*100</f>
        <v>1.0697942434815164</v>
      </c>
      <c r="K25" s="28">
        <v>31.7</v>
      </c>
      <c r="L25" s="27"/>
      <c r="M25" s="27"/>
      <c r="O25" s="36">
        <v>12.54</v>
      </c>
      <c r="Q25" s="4"/>
      <c r="R25" s="4">
        <v>-169.7</v>
      </c>
      <c r="T25" s="16"/>
      <c r="V25" s="4"/>
      <c r="W25" s="27">
        <v>8.6405157516261912</v>
      </c>
      <c r="X25" s="4">
        <v>4.49</v>
      </c>
    </row>
    <row r="26" spans="1:24" x14ac:dyDescent="0.25">
      <c r="A26" s="1"/>
      <c r="B26" s="1" t="s">
        <v>14</v>
      </c>
      <c r="C26" s="1"/>
      <c r="D26" s="1"/>
      <c r="E26" s="1"/>
      <c r="F26" s="4">
        <f>+D51</f>
        <v>27034793.07</v>
      </c>
      <c r="G26" s="4"/>
      <c r="H26" s="4"/>
      <c r="I26" s="28"/>
      <c r="K26" s="28"/>
      <c r="L26" s="27"/>
      <c r="M26" s="27"/>
      <c r="O26" s="36"/>
      <c r="Q26" s="4"/>
      <c r="R26" s="4"/>
      <c r="T26" s="16"/>
      <c r="V26" s="4"/>
      <c r="W26" s="27"/>
      <c r="X26" s="4"/>
    </row>
    <row r="27" spans="1:24" x14ac:dyDescent="0.25">
      <c r="A27" s="1"/>
      <c r="B27" s="1"/>
      <c r="C27" s="1"/>
      <c r="D27" s="1"/>
      <c r="E27" s="1"/>
      <c r="F27" s="4"/>
      <c r="G27" s="4"/>
      <c r="H27" s="4"/>
      <c r="I27" s="28"/>
      <c r="K27" s="28"/>
      <c r="L27" s="27"/>
      <c r="M27" s="27"/>
      <c r="O27" s="36"/>
      <c r="Q27" s="4"/>
      <c r="R27" s="4"/>
      <c r="T27" s="16"/>
      <c r="V27" s="4"/>
      <c r="W27" s="27"/>
      <c r="X27" s="4"/>
    </row>
    <row r="28" spans="1:24" x14ac:dyDescent="0.25">
      <c r="A28" s="1"/>
      <c r="B28" s="3" t="s">
        <v>86</v>
      </c>
      <c r="C28" s="1"/>
      <c r="D28" s="1"/>
      <c r="E28" s="1"/>
      <c r="F28" s="4"/>
      <c r="G28" s="4"/>
      <c r="H28" s="4"/>
      <c r="I28" s="28"/>
      <c r="K28" s="28"/>
      <c r="L28" s="27"/>
      <c r="M28" s="27"/>
      <c r="O28" s="36"/>
      <c r="Q28" s="4"/>
      <c r="R28" s="4"/>
      <c r="T28" s="16"/>
      <c r="V28" s="4"/>
      <c r="W28" s="27"/>
      <c r="X28" s="4"/>
    </row>
    <row r="29" spans="1:24" x14ac:dyDescent="0.25">
      <c r="A29" s="1"/>
      <c r="B29" s="1" t="s">
        <v>13</v>
      </c>
      <c r="C29" s="1"/>
      <c r="D29" s="1"/>
      <c r="E29" s="1"/>
      <c r="F29" s="4">
        <f>+F25</f>
        <v>289216.65999999997</v>
      </c>
      <c r="G29" s="4"/>
      <c r="H29" s="4"/>
      <c r="I29" s="28">
        <f>SUM(F29/F30)*100</f>
        <v>0.31179192653541959</v>
      </c>
      <c r="K29" s="28">
        <v>8.4700000000000006</v>
      </c>
      <c r="L29" s="27"/>
      <c r="M29" s="27"/>
      <c r="O29" s="36">
        <v>3.02</v>
      </c>
      <c r="Q29" s="4"/>
      <c r="R29" s="4">
        <v>-21.17</v>
      </c>
      <c r="T29" s="16"/>
      <c r="V29" s="4"/>
      <c r="W29" s="27">
        <v>2.115843707785269</v>
      </c>
      <c r="X29" s="4">
        <v>1.1599999999999999</v>
      </c>
    </row>
    <row r="30" spans="1:24" x14ac:dyDescent="0.25">
      <c r="A30" s="1"/>
      <c r="B30" s="1" t="s">
        <v>16</v>
      </c>
      <c r="C30" s="1"/>
      <c r="D30" s="1"/>
      <c r="E30" s="1"/>
      <c r="F30" s="4">
        <f>+D47</f>
        <v>92759508.950000003</v>
      </c>
      <c r="G30" s="4"/>
      <c r="H30" s="4"/>
      <c r="I30" s="28"/>
      <c r="K30" s="28"/>
      <c r="L30" s="27"/>
      <c r="M30" s="27"/>
      <c r="O30" s="37"/>
      <c r="Q30" s="4"/>
      <c r="R30" s="4"/>
      <c r="T30" s="16"/>
      <c r="V30" s="4"/>
      <c r="W30" s="27"/>
      <c r="X30" s="4"/>
    </row>
    <row r="31" spans="1:24" x14ac:dyDescent="0.25">
      <c r="A31" s="1"/>
      <c r="B31" s="1"/>
      <c r="C31" s="1"/>
      <c r="D31" s="1"/>
      <c r="E31" s="1"/>
      <c r="F31" s="4"/>
      <c r="G31" s="4"/>
      <c r="H31" s="4"/>
      <c r="I31" s="28"/>
      <c r="K31" s="28"/>
      <c r="L31" s="27"/>
      <c r="M31" s="27"/>
      <c r="O31" s="37"/>
      <c r="Q31" s="4"/>
      <c r="R31" s="4"/>
      <c r="T31" s="16"/>
      <c r="V31" s="4"/>
      <c r="W31" s="27"/>
      <c r="X31" s="4"/>
    </row>
    <row r="32" spans="1:24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29">
        <f>SUM(F33/F34)*100</f>
        <v>43.886496755980737</v>
      </c>
      <c r="K32" s="29">
        <v>41.03</v>
      </c>
      <c r="L32" s="27"/>
      <c r="M32" s="27"/>
      <c r="O32" s="37">
        <v>14.3</v>
      </c>
      <c r="Q32" s="1"/>
      <c r="R32" s="17">
        <v>3.56</v>
      </c>
      <c r="T32" s="16"/>
      <c r="V32" s="4"/>
      <c r="W32" s="27">
        <v>24.417482328865383</v>
      </c>
      <c r="X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f>2272441.52+26395827.65</f>
        <v>28668269.169999998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65323667.390000001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79</v>
      </c>
      <c r="K39" s="1"/>
      <c r="L39" s="4"/>
      <c r="M39" s="2"/>
      <c r="O39" s="1"/>
      <c r="P39" s="1"/>
    </row>
    <row r="40" spans="1:18" x14ac:dyDescent="0.25">
      <c r="A40" s="1"/>
      <c r="B40" s="41" t="s">
        <v>83</v>
      </c>
      <c r="C40" s="41"/>
      <c r="D40" s="41"/>
      <c r="E40" s="41"/>
      <c r="F40" s="1" t="s">
        <v>70</v>
      </c>
      <c r="G40" s="1"/>
      <c r="H40" s="1"/>
      <c r="J40" s="12" t="s">
        <v>80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84</v>
      </c>
      <c r="G41" s="12"/>
      <c r="H41" s="12"/>
      <c r="J41" s="12" t="s">
        <v>81</v>
      </c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hidden="1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hidden="1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hidden="1" x14ac:dyDescent="0.25">
      <c r="A47" s="4">
        <v>92759508.950000003</v>
      </c>
      <c r="B47" s="4">
        <v>0</v>
      </c>
      <c r="C47" s="4">
        <v>0</v>
      </c>
      <c r="D47" s="4">
        <f>SUM(A47:C47)/1</f>
        <v>92759508.950000003</v>
      </c>
      <c r="E47" s="4">
        <v>0</v>
      </c>
      <c r="F47" s="4">
        <v>0</v>
      </c>
      <c r="G47" s="4">
        <v>0</v>
      </c>
      <c r="H47" s="4">
        <f>SUM(A47:D47)/6</f>
        <v>30919836.316666666</v>
      </c>
      <c r="I47" s="4">
        <v>0</v>
      </c>
      <c r="J47" s="4">
        <v>0</v>
      </c>
      <c r="K47" s="4">
        <v>0</v>
      </c>
      <c r="L47" s="4">
        <f>SUM(A47:K47)/9</f>
        <v>24048761.57962963</v>
      </c>
      <c r="M47" s="4">
        <v>0</v>
      </c>
      <c r="N47" s="4">
        <v>0</v>
      </c>
      <c r="O47" s="4">
        <v>0</v>
      </c>
      <c r="P47" s="1"/>
      <c r="Q47" s="4">
        <f>SUM(A47:O47)/12</f>
        <v>20040634.649691358</v>
      </c>
      <c r="R47" s="2"/>
    </row>
    <row r="48" spans="1:18" hidden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hidden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hidden="1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hidden="1" x14ac:dyDescent="0.25">
      <c r="A51" s="4">
        <v>27034793.07</v>
      </c>
      <c r="B51" s="4">
        <v>0</v>
      </c>
      <c r="C51" s="4">
        <v>0</v>
      </c>
      <c r="D51" s="4">
        <f>SUM(A51:C51)/1</f>
        <v>27034793.07</v>
      </c>
      <c r="E51" s="4">
        <v>0</v>
      </c>
      <c r="F51" s="4">
        <v>0</v>
      </c>
      <c r="G51" s="4">
        <v>0</v>
      </c>
      <c r="H51" s="4">
        <f>SUM(A51:G51)/6</f>
        <v>9011597.6899999995</v>
      </c>
      <c r="I51" s="4">
        <v>0</v>
      </c>
      <c r="J51" s="4">
        <v>0</v>
      </c>
      <c r="K51" s="4">
        <v>0</v>
      </c>
      <c r="L51" s="4">
        <f>SUM(A51:K51)/9</f>
        <v>7009020.4255555551</v>
      </c>
      <c r="M51" s="4">
        <v>0</v>
      </c>
      <c r="N51" s="4">
        <v>0</v>
      </c>
      <c r="O51" s="4">
        <v>0</v>
      </c>
      <c r="P51" s="1"/>
      <c r="Q51" s="4">
        <f>SUM(A51:O51)/12</f>
        <v>5840850.3546296293</v>
      </c>
      <c r="R51" s="2"/>
    </row>
    <row r="52" spans="1:18" hidden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hidden="1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hidden="1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hidden="1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hidden="1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hidden="1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B40:E40"/>
    <mergeCell ref="B41:E41"/>
    <mergeCell ref="C2:P2"/>
    <mergeCell ref="C3:P3"/>
    <mergeCell ref="C4:P4"/>
    <mergeCell ref="C5:P5"/>
    <mergeCell ref="C7:P7"/>
    <mergeCell ref="Q9:R9"/>
  </mergeCells>
  <hyperlinks>
    <hyperlink ref="B42" r:id="rId1" xr:uid="{411B88EB-4BD5-4047-9485-FBA873F174EB}"/>
    <hyperlink ref="F42" r:id="rId2" xr:uid="{9E33BA78-5A8C-4919-A7FC-023445D386B1}"/>
    <hyperlink ref="J42" r:id="rId3" xr:uid="{F7564420-4829-4D46-A2AC-B93AA01D4912}"/>
  </hyperlinks>
  <printOptions horizontalCentered="1"/>
  <pageMargins left="0" right="0" top="0.15748031496062992" bottom="0.15748031496062992" header="0.31496062992125984" footer="0.31496062992125984"/>
  <pageSetup scale="76" orientation="landscape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9"/>
  <sheetViews>
    <sheetView workbookViewId="0">
      <selection activeCell="I13" sqref="I13:I14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21.7109375" customWidth="1"/>
    <col min="7" max="7" width="12" customWidth="1"/>
    <col min="8" max="8" width="16.4257812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1"/>
      <c r="D4" s="1"/>
      <c r="E4" s="1"/>
      <c r="F4" s="1" t="s">
        <v>55</v>
      </c>
      <c r="G4" s="1"/>
      <c r="I4" s="1"/>
      <c r="J4" s="1"/>
      <c r="K4" s="1"/>
      <c r="L4" s="4"/>
      <c r="M4" s="1"/>
      <c r="N4" s="4"/>
      <c r="O4" s="1"/>
      <c r="P4" s="1"/>
    </row>
    <row r="5" spans="1:18" x14ac:dyDescent="0.25">
      <c r="A5" s="1"/>
      <c r="B5" s="1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23.454914010903678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20">
        <v>16211992</v>
      </c>
      <c r="G12" s="4"/>
      <c r="H12" s="4" t="s">
        <v>62</v>
      </c>
      <c r="I12" s="20">
        <v>16211991.59</v>
      </c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19">
        <v>69119810</v>
      </c>
      <c r="G13" s="4"/>
      <c r="H13" s="4" t="s">
        <v>60</v>
      </c>
      <c r="I13" s="4">
        <v>62520801.509999998</v>
      </c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 t="s">
        <v>61</v>
      </c>
      <c r="I14" s="4">
        <v>6599008</v>
      </c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19">
        <f>SUM(I13:I15)</f>
        <v>69119809.50999999</v>
      </c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21">
        <v>6599008</v>
      </c>
      <c r="G17" s="4"/>
      <c r="H17" s="4"/>
      <c r="I17" s="4"/>
      <c r="J17" s="4">
        <f>SUM(F17/F18)*100</f>
        <v>40.704485913883993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20">
        <v>16211992</v>
      </c>
      <c r="G18" s="4"/>
      <c r="H18" s="4" t="s">
        <v>61</v>
      </c>
      <c r="I18" s="21">
        <v>6599008.21</v>
      </c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22">
        <v>1277200</v>
      </c>
      <c r="G21" s="4"/>
      <c r="H21" s="4" t="s">
        <v>63</v>
      </c>
      <c r="I21" s="22">
        <v>1277200.31</v>
      </c>
      <c r="J21" s="4">
        <f>SUM(F21/F22)*100</f>
        <v>1.6390081825759639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23">
        <f>+D47</f>
        <v>77925175.333333328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24">
        <v>-2323670</v>
      </c>
      <c r="G25" s="4"/>
      <c r="H25" s="4" t="s">
        <v>64</v>
      </c>
      <c r="I25" s="24">
        <v>2323670</v>
      </c>
      <c r="J25" s="4">
        <f>SUM(F25/F26)*100</f>
        <v>-13.088540611415155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23">
        <f>+D51</f>
        <v>17753469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25">
        <f>F30-I31</f>
        <v>157502915.05936074</v>
      </c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24">
        <v>-2323670</v>
      </c>
      <c r="G29" s="4"/>
      <c r="H29" s="4"/>
      <c r="I29" s="4"/>
      <c r="J29" s="4">
        <f>SUM(F29/F30)*100</f>
        <v>-2.9819246348311075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23">
        <f>+D47</f>
        <v>77925175.333333328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>
        <f>F29/2.92*100</f>
        <v>-79577739.726027399</v>
      </c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18.504829989119902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10735086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58012346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56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23">
        <f>SUM(A47:C47)/3</f>
        <v>77925175.333333328</v>
      </c>
      <c r="E47" s="4">
        <v>64406053</v>
      </c>
      <c r="F47" s="4">
        <v>75459209</v>
      </c>
      <c r="G47" s="4">
        <v>64927056</v>
      </c>
      <c r="H47" s="4">
        <f>SUM(E47:G47)/3</f>
        <v>68264106</v>
      </c>
      <c r="I47" s="4">
        <v>72735743</v>
      </c>
      <c r="J47" s="4">
        <v>74517862</v>
      </c>
      <c r="K47" s="4">
        <v>73449074</v>
      </c>
      <c r="L47" s="4">
        <v>0</v>
      </c>
      <c r="M47" s="4">
        <v>74790454</v>
      </c>
      <c r="N47" s="4">
        <v>75117777</v>
      </c>
      <c r="O47" s="4">
        <v>77758568</v>
      </c>
      <c r="P47" s="1">
        <v>0</v>
      </c>
      <c r="Q47" s="4">
        <f>SUM(A47:O47)/12</f>
        <v>86093883.611111104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23">
        <f>SUM(A51:C51)/3</f>
        <v>17753469</v>
      </c>
      <c r="E51" s="4">
        <v>14793026</v>
      </c>
      <c r="F51" s="4">
        <v>16343022</v>
      </c>
      <c r="G51" s="4">
        <v>15866526</v>
      </c>
      <c r="H51" s="4">
        <f>SUM(E51:G51)/3</f>
        <v>15667524.666666666</v>
      </c>
      <c r="I51" s="4">
        <v>16590197</v>
      </c>
      <c r="J51" s="4">
        <v>18058457</v>
      </c>
      <c r="K51" s="4">
        <v>17239214</v>
      </c>
      <c r="L51" s="4">
        <f>SUM(A51:K51)/9</f>
        <v>20619093.629629631</v>
      </c>
      <c r="M51" s="4">
        <v>17670395</v>
      </c>
      <c r="N51" s="4">
        <v>17705207</v>
      </c>
      <c r="O51" s="4">
        <v>18667970</v>
      </c>
      <c r="P51" s="1"/>
      <c r="Q51" s="4">
        <f>SUM(A51:O51)/12</f>
        <v>21686209.024691362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8">
    <mergeCell ref="B41:E41"/>
    <mergeCell ref="C2:P2"/>
    <mergeCell ref="C3:P3"/>
    <mergeCell ref="C5:P5"/>
    <mergeCell ref="C7:P7"/>
    <mergeCell ref="I9:J9"/>
    <mergeCell ref="B40:E40"/>
    <mergeCell ref="K9:L9"/>
  </mergeCells>
  <hyperlinks>
    <hyperlink ref="B42" r:id="rId1" xr:uid="{00000000-0004-0000-0300-000000000000}"/>
    <hyperlink ref="F42" r:id="rId2" xr:uid="{00000000-0004-0000-0300-000001000000}"/>
    <hyperlink ref="J42" r:id="rId3" xr:uid="{00000000-0004-0000-0300-000002000000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1C59-464F-45CA-B3D3-79A8F7DF383E}">
  <dimension ref="A1:R69"/>
  <sheetViews>
    <sheetView topLeftCell="A35" workbookViewId="0">
      <selection activeCell="I47" sqref="I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1"/>
      <c r="D4" s="1"/>
      <c r="E4" s="1"/>
      <c r="F4" s="39" t="s">
        <v>55</v>
      </c>
      <c r="G4" s="39"/>
      <c r="H4" s="39"/>
      <c r="I4" s="39"/>
      <c r="J4" s="39"/>
      <c r="K4" s="39"/>
      <c r="L4" s="4"/>
      <c r="M4" s="1"/>
      <c r="N4" s="4"/>
      <c r="O4" s="1"/>
      <c r="P4" s="1"/>
    </row>
    <row r="5" spans="1:18" x14ac:dyDescent="0.25">
      <c r="A5" s="1"/>
      <c r="B5" s="1"/>
      <c r="C5" s="39" t="s">
        <v>65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21.710595379939328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15976507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f>69519236.11+4069289.31</f>
        <v>73588525.420000002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4069289.31</v>
      </c>
      <c r="G17" s="4"/>
      <c r="H17" s="4"/>
      <c r="I17" s="4"/>
      <c r="J17" s="4">
        <f>SUM(F17/F18)*100</f>
        <v>25.470456777567215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15976507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2500798</v>
      </c>
      <c r="G21" s="4"/>
      <c r="H21" s="4"/>
      <c r="I21" s="4"/>
      <c r="J21" s="4">
        <f>SUM(F21/F22)*100</f>
        <v>2.7861939409440923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89756781.222222209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288354</v>
      </c>
      <c r="G25" s="4"/>
      <c r="H25" s="4"/>
      <c r="I25" s="4"/>
      <c r="J25" s="4">
        <f>SUM(F25/F26)*100</f>
        <v>1.4117243759852345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20425658.5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288354</v>
      </c>
      <c r="G29" s="4"/>
      <c r="H29" s="4"/>
      <c r="I29" s="4"/>
      <c r="J29" s="4">
        <f>SUM(F29/F30)*100</f>
        <v>0.32126152038149136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+H47</f>
        <v>89756781.222222209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10.402119460253989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6005279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57731302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56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0</v>
      </c>
      <c r="J47" s="4">
        <v>0</v>
      </c>
      <c r="K47" s="4">
        <v>0</v>
      </c>
      <c r="L47" s="4">
        <f>SUM(A47:K47)/9</f>
        <v>69810829.839506164</v>
      </c>
      <c r="M47" s="4">
        <v>0</v>
      </c>
      <c r="N47" s="4">
        <v>0</v>
      </c>
      <c r="O47" s="4">
        <v>0</v>
      </c>
      <c r="P47" s="1"/>
      <c r="Q47" s="4">
        <f>SUM(A47:O47)/12</f>
        <v>58175691.532921799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0</v>
      </c>
      <c r="J51" s="4">
        <v>0</v>
      </c>
      <c r="K51" s="4">
        <v>0</v>
      </c>
      <c r="L51" s="4">
        <f>SUM(A51:K51)/9</f>
        <v>15886623.277777778</v>
      </c>
      <c r="M51" s="4">
        <v>0</v>
      </c>
      <c r="N51" s="4">
        <v>0</v>
      </c>
      <c r="O51" s="4">
        <v>0</v>
      </c>
      <c r="P51" s="1"/>
      <c r="Q51" s="4">
        <f>SUM(A51:O51)/12</f>
        <v>13238852.731481483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F4:K4"/>
    <mergeCell ref="C5:P5"/>
    <mergeCell ref="C7:P7"/>
    <mergeCell ref="I9:J9"/>
    <mergeCell ref="K9:L9"/>
  </mergeCells>
  <hyperlinks>
    <hyperlink ref="B42" r:id="rId1" xr:uid="{8FBB1524-3C47-482D-92CB-1E3683801B9E}"/>
    <hyperlink ref="F42" r:id="rId2" xr:uid="{0FA6BC30-1943-41FE-A219-4B3C913D4EE4}"/>
    <hyperlink ref="J42" r:id="rId3" xr:uid="{AC266C08-6C3B-43A0-9D7B-75D2B77EE19D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252D-C8BD-46C6-93F9-56638DB81A9A}">
  <dimension ref="A1:R69"/>
  <sheetViews>
    <sheetView topLeftCell="A13" workbookViewId="0">
      <selection activeCell="C3" sqref="C3:P3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customWidth="1"/>
    <col min="9" max="9" width="17.28515625" customWidth="1"/>
    <col min="10" max="10" width="15" customWidth="1"/>
    <col min="11" max="11" width="11.28515625" customWidth="1"/>
    <col min="12" max="12" width="11.7109375" style="16" bestFit="1" customWidth="1"/>
    <col min="14" max="14" width="13.7109375" style="16" bestFit="1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1"/>
      <c r="D4" s="1"/>
      <c r="E4" s="1"/>
      <c r="F4" s="39" t="s">
        <v>55</v>
      </c>
      <c r="G4" s="39"/>
      <c r="H4" s="39"/>
      <c r="I4" s="39"/>
      <c r="J4" s="39"/>
      <c r="K4" s="39"/>
      <c r="L4" s="4"/>
      <c r="M4" s="1"/>
      <c r="N4" s="4"/>
      <c r="O4" s="1"/>
      <c r="P4" s="1"/>
    </row>
    <row r="5" spans="1:18" x14ac:dyDescent="0.25">
      <c r="A5" s="1"/>
      <c r="B5" s="1"/>
      <c r="C5" s="39" t="s">
        <v>66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24.610900097763945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15958427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f>56246113+8596810</f>
        <v>64842923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4259083.21</v>
      </c>
      <c r="G17" s="4"/>
      <c r="H17" s="4"/>
      <c r="I17" s="4"/>
      <c r="J17" s="4">
        <f>SUM(F17/F18)*100</f>
        <v>26.688615425567946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15958427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3572624.83</v>
      </c>
      <c r="G21" s="4"/>
      <c r="H21" s="4"/>
      <c r="I21" s="4"/>
      <c r="J21" s="4">
        <f>SUM(F21/F22)*100</f>
        <v>3.7290240144841751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+L47</f>
        <v>95805894.950617269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-96936</v>
      </c>
      <c r="G25" s="4"/>
      <c r="H25" s="4"/>
      <c r="I25" s="4"/>
      <c r="J25" s="4">
        <f>SUM(F25/F26)*100</f>
        <v>-0.43771057766772009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+L51</f>
        <v>22146140.611111112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-96936</v>
      </c>
      <c r="G29" s="4"/>
      <c r="H29" s="4"/>
      <c r="I29" s="4"/>
      <c r="J29" s="4">
        <f>SUM(F29/F30)*100</f>
        <v>-0.10117957778064204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95805894.950617269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19.950169563786037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11759407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58943895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67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77622840</v>
      </c>
      <c r="J47" s="4">
        <v>77930338</v>
      </c>
      <c r="K47" s="4">
        <v>78402408</v>
      </c>
      <c r="L47" s="4">
        <f>SUM(A47:K47)/9</f>
        <v>95805894.950617269</v>
      </c>
      <c r="M47" s="4">
        <v>0</v>
      </c>
      <c r="N47" s="4">
        <v>0</v>
      </c>
      <c r="O47" s="4">
        <v>0</v>
      </c>
      <c r="P47" s="1"/>
      <c r="Q47" s="4">
        <f>SUM(A47:O47)/12</f>
        <v>79838245.79218106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18878040</v>
      </c>
      <c r="J51" s="4">
        <v>18883434</v>
      </c>
      <c r="K51" s="4">
        <v>18574182</v>
      </c>
      <c r="L51" s="4">
        <f>SUM(A51:K51)/9</f>
        <v>22146140.611111112</v>
      </c>
      <c r="M51" s="4">
        <v>0</v>
      </c>
      <c r="N51" s="4">
        <v>0</v>
      </c>
      <c r="O51" s="4">
        <v>0</v>
      </c>
      <c r="P51" s="1"/>
      <c r="Q51" s="4">
        <f>SUM(A51:O51)/12</f>
        <v>18455117.175925925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F4:K4"/>
    <mergeCell ref="C2:P2"/>
    <mergeCell ref="C3:P3"/>
    <mergeCell ref="C5:P5"/>
    <mergeCell ref="C7:P7"/>
    <mergeCell ref="I9:J9"/>
    <mergeCell ref="K9:L9"/>
  </mergeCells>
  <hyperlinks>
    <hyperlink ref="B42" r:id="rId1" xr:uid="{08F293D4-8C83-40C8-B124-92AC99F86C71}"/>
    <hyperlink ref="F42" r:id="rId2" xr:uid="{41022302-FDBC-4D49-ACF3-7AF741669200}"/>
    <hyperlink ref="J42" r:id="rId3" xr:uid="{FBA1BEC4-F5CF-4441-AF30-5977085ED662}"/>
  </hyperlinks>
  <pageMargins left="0" right="0" top="0.15748031496062992" bottom="0.15748031496062992" header="0.31496062992125984" footer="0.31496062992125984"/>
  <pageSetup scale="65" orientation="landscape" r:id="rId4"/>
  <drawing r:id="rId5"/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DDAC6-34E4-40AE-982C-7CA090C27108}">
  <dimension ref="A1:R69"/>
  <sheetViews>
    <sheetView topLeftCell="B7" workbookViewId="0">
      <selection activeCell="J8" sqref="I8:J33"/>
    </sheetView>
  </sheetViews>
  <sheetFormatPr baseColWidth="10" defaultRowHeight="15" x14ac:dyDescent="0.25"/>
  <cols>
    <col min="1" max="1" width="12.5703125" hidden="1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hidden="1" customWidth="1"/>
    <col min="9" max="9" width="17.28515625" hidden="1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customWidth="1"/>
    <col min="15" max="15" width="21.85546875" customWidth="1"/>
    <col min="16" max="16" width="11.42578125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2020</v>
      </c>
      <c r="K8" s="1"/>
      <c r="L8" s="18">
        <v>2019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13.960975165052453</v>
      </c>
      <c r="K11" s="1"/>
      <c r="L11" s="4">
        <v>15.48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8596809.6300000008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61577429.43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3265493.12</v>
      </c>
      <c r="G17" s="4"/>
      <c r="H17" s="4"/>
      <c r="I17" s="4"/>
      <c r="J17" s="4">
        <f>SUM(F17/F18)*100</f>
        <v>37.984941630026533</v>
      </c>
      <c r="K17" s="4"/>
      <c r="L17" s="4">
        <v>51.34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8596809.6300000008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4657560</v>
      </c>
      <c r="G21" s="4"/>
      <c r="H21" s="4"/>
      <c r="I21" s="4"/>
      <c r="J21" s="4">
        <f>SUM(F21/F22)*100</f>
        <v>4.6975530662300411</v>
      </c>
      <c r="K21" s="4"/>
      <c r="L21" s="4">
        <v>2.09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+Q47</f>
        <v>99148640.458847716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2027103</v>
      </c>
      <c r="G25" s="4"/>
      <c r="H25" s="4"/>
      <c r="I25" s="4"/>
      <c r="J25" s="4">
        <f>SUM(F25/F26)*100</f>
        <v>8.6405157516261912</v>
      </c>
      <c r="K25" s="4"/>
      <c r="L25" s="4">
        <v>-8.89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+Q51</f>
        <v>23460439.842592593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2027103</v>
      </c>
      <c r="G29" s="4"/>
      <c r="H29" s="4"/>
      <c r="I29" s="4"/>
      <c r="J29" s="4">
        <f>SUM(F29/F30)*100</f>
        <v>2.115843707785269</v>
      </c>
      <c r="K29" s="4"/>
      <c r="L29" s="4">
        <v>-2.11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+L47</f>
        <v>95805894.950617269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24.417482328865383</v>
      </c>
      <c r="K32" s="1"/>
      <c r="L32" s="17">
        <v>12.21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13648813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55897708.109999999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 t="s">
        <v>51</v>
      </c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67</v>
      </c>
      <c r="G40" s="1"/>
      <c r="H40" s="1"/>
      <c r="J40" s="12" t="s">
        <v>52</v>
      </c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31</v>
      </c>
      <c r="G41" s="12"/>
      <c r="H41" s="12"/>
      <c r="J41" s="12" t="s">
        <v>53</v>
      </c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79031090</v>
      </c>
      <c r="B47" s="4">
        <v>79573592</v>
      </c>
      <c r="C47" s="4">
        <v>75170844</v>
      </c>
      <c r="D47" s="4">
        <f>SUM(A47:C47)/3</f>
        <v>77925175.333333328</v>
      </c>
      <c r="E47" s="4">
        <v>73822737</v>
      </c>
      <c r="F47" s="4">
        <v>75459209</v>
      </c>
      <c r="G47" s="4">
        <v>77558040</v>
      </c>
      <c r="H47" s="4">
        <f>SUM(A47:G47)/6</f>
        <v>89756781.222222209</v>
      </c>
      <c r="I47" s="4">
        <v>77622840</v>
      </c>
      <c r="J47" s="4">
        <v>77930338</v>
      </c>
      <c r="K47" s="4">
        <v>78402408</v>
      </c>
      <c r="L47" s="4">
        <f>SUM(A47:K47)/9</f>
        <v>95805894.950617269</v>
      </c>
      <c r="M47" s="4">
        <v>76239103</v>
      </c>
      <c r="N47" s="4">
        <v>77992175</v>
      </c>
      <c r="O47" s="4">
        <v>77493458</v>
      </c>
      <c r="P47" s="1"/>
      <c r="Q47" s="4">
        <f>SUM(A47:O47)/12</f>
        <v>99148640.458847716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18660599</v>
      </c>
      <c r="B51" s="4">
        <v>18269359</v>
      </c>
      <c r="C51" s="4">
        <v>16330449</v>
      </c>
      <c r="D51" s="4">
        <f>SUM(A51:C51)/3</f>
        <v>17753469</v>
      </c>
      <c r="E51" s="4">
        <v>16237580</v>
      </c>
      <c r="F51" s="4">
        <v>16343022</v>
      </c>
      <c r="G51" s="4">
        <v>18959473</v>
      </c>
      <c r="H51" s="4">
        <f>SUM(A51:G51)/6</f>
        <v>20425658.5</v>
      </c>
      <c r="I51" s="4">
        <v>18878040</v>
      </c>
      <c r="J51" s="4">
        <v>18883434</v>
      </c>
      <c r="K51" s="4">
        <v>18574182</v>
      </c>
      <c r="L51" s="4">
        <f>SUM(A51:K51)/9</f>
        <v>22146140.611111112</v>
      </c>
      <c r="M51" s="4">
        <v>18581748</v>
      </c>
      <c r="N51" s="4">
        <v>20783903</v>
      </c>
      <c r="O51" s="4">
        <v>20698221</v>
      </c>
      <c r="P51" s="1"/>
      <c r="Q51" s="4">
        <f>SUM(A51:O51)/12</f>
        <v>23460439.842592593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5:P5"/>
    <mergeCell ref="C7:P7"/>
    <mergeCell ref="I9:J9"/>
    <mergeCell ref="K9:L9"/>
    <mergeCell ref="C4:P4"/>
  </mergeCells>
  <hyperlinks>
    <hyperlink ref="B42" r:id="rId1" xr:uid="{25BA7B96-E53B-4516-ADDF-7952A973B405}"/>
    <hyperlink ref="F42" r:id="rId2" xr:uid="{2802DB7E-07AF-46DD-821D-6EC56C37B8D0}"/>
    <hyperlink ref="J42" r:id="rId3" xr:uid="{A743B1E9-DDA4-45E3-80A7-C88B21721305}"/>
  </hyperlinks>
  <pageMargins left="0" right="0" top="0.15748031496062992" bottom="0.15748031496062992" header="0.31496062992125984" footer="0.31496062992125984"/>
  <pageSetup scale="65" orientation="landscape" r:id="rId4"/>
  <drawing r:id="rId5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EC5E-2724-45A2-B69F-A12843D4284D}">
  <dimension ref="A1:R69"/>
  <sheetViews>
    <sheetView workbookViewId="0">
      <selection activeCell="M43" sqref="A1:P43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2.5703125" customWidth="1"/>
    <col min="8" max="8" width="13.85546875" hidden="1" customWidth="1"/>
    <col min="9" max="9" width="17.28515625" hidden="1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15.422140890687761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9025968.8200000003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58526043.07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3291417.42</v>
      </c>
      <c r="G17" s="4"/>
      <c r="H17" s="4"/>
      <c r="I17" s="4"/>
      <c r="J17" s="4">
        <f>SUM(F17/F18)*100</f>
        <v>36.466084534956323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9025968.8200000003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1282471</v>
      </c>
      <c r="G21" s="4"/>
      <c r="H21" s="4"/>
      <c r="I21" s="4"/>
      <c r="J21" s="4">
        <f>SUM(F21/F22)*100</f>
        <v>1.7618019630175306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+D47</f>
        <v>72793141.733333334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-13273555</v>
      </c>
      <c r="G25" s="4"/>
      <c r="H25" s="4"/>
      <c r="I25" s="4"/>
      <c r="J25" s="4">
        <f>SUM(F25/F26)*100</f>
        <v>-82.575888387382605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+D51</f>
        <v>16074371.416666666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-13273555</v>
      </c>
      <c r="G29" s="4"/>
      <c r="H29" s="4"/>
      <c r="I29" s="4"/>
      <c r="J29" s="4">
        <f>SUM(F29/F30)*100</f>
        <v>-18.234623048178992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72793141.733333334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6.1638873774447367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3452239.79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56007509.200000003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11" t="s">
        <v>33</v>
      </c>
      <c r="C42" s="1"/>
      <c r="D42" s="1"/>
      <c r="E42" s="1"/>
      <c r="F42" s="11" t="s">
        <v>34</v>
      </c>
      <c r="G42" s="2"/>
      <c r="H42" s="2"/>
      <c r="I42" s="1"/>
      <c r="J42" s="11" t="s">
        <v>35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0</v>
      </c>
      <c r="F47" s="4">
        <v>0</v>
      </c>
      <c r="G47" s="4">
        <v>0</v>
      </c>
      <c r="H47" s="4">
        <f>SUM(A47:G47)/6</f>
        <v>48528761.155555554</v>
      </c>
      <c r="I47" s="4">
        <v>0</v>
      </c>
      <c r="J47" s="4">
        <v>0</v>
      </c>
      <c r="K47" s="4">
        <v>0</v>
      </c>
      <c r="L47" s="4">
        <f>SUM(A47:K47)/9</f>
        <v>37744592.009876542</v>
      </c>
      <c r="M47" s="4">
        <v>0</v>
      </c>
      <c r="N47" s="4">
        <v>0</v>
      </c>
      <c r="O47" s="4">
        <v>0</v>
      </c>
      <c r="P47" s="1"/>
      <c r="Q47" s="4">
        <f>SUM(A47:O47)/12</f>
        <v>31453826.674897119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0</v>
      </c>
      <c r="F51" s="4">
        <v>0</v>
      </c>
      <c r="G51" s="4">
        <v>0</v>
      </c>
      <c r="H51" s="4">
        <f>SUM(A51:G51)/6</f>
        <v>10716247.61111111</v>
      </c>
      <c r="I51" s="4">
        <v>0</v>
      </c>
      <c r="J51" s="4">
        <v>0</v>
      </c>
      <c r="K51" s="4">
        <v>0</v>
      </c>
      <c r="L51" s="4">
        <f>SUM(A51:K51)/9</f>
        <v>8334859.2530864198</v>
      </c>
      <c r="M51" s="4">
        <v>0</v>
      </c>
      <c r="N51" s="4">
        <v>0</v>
      </c>
      <c r="O51" s="4">
        <v>0</v>
      </c>
      <c r="P51" s="1"/>
      <c r="Q51" s="4">
        <f>SUM(A51:O51)/12</f>
        <v>6945716.0442386828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702DA08-E05A-4FB2-80B8-A51B6F710C78}"/>
    <hyperlink ref="F42" r:id="rId2" xr:uid="{A14CC9F4-C085-4980-B18D-B6D08A637D62}"/>
    <hyperlink ref="J42" r:id="rId3" xr:uid="{67303E89-44FD-44E1-B344-85B0B20CD46E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D971-3705-4277-813E-3739B3F749FF}">
  <dimension ref="A1:R69"/>
  <sheetViews>
    <sheetView topLeftCell="A34" workbookViewId="0">
      <selection activeCell="L47" sqref="L47"/>
    </sheetView>
  </sheetViews>
  <sheetFormatPr baseColWidth="10" defaultRowHeight="15" x14ac:dyDescent="0.25"/>
  <cols>
    <col min="1" max="1" width="12.5703125" customWidth="1"/>
    <col min="4" max="4" width="11.7109375" bestFit="1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24.140625" customWidth="1"/>
    <col min="10" max="10" width="15" customWidth="1"/>
    <col min="11" max="11" width="11.28515625" customWidth="1"/>
    <col min="12" max="12" width="14.85546875" style="16" customWidth="1"/>
    <col min="13" max="13" width="14.42578125" customWidth="1"/>
    <col min="14" max="14" width="17.85546875" style="16" hidden="1" customWidth="1"/>
    <col min="15" max="15" width="21.85546875" hidden="1" customWidth="1"/>
    <col min="16" max="16" width="11.42578125" hidden="1" customWidth="1"/>
    <col min="17" max="17" width="11.7109375" bestFit="1" customWidth="1"/>
  </cols>
  <sheetData>
    <row r="1" spans="1:18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4"/>
      <c r="M1" s="1"/>
      <c r="N1" s="4"/>
      <c r="O1" s="2"/>
      <c r="P1" s="1"/>
    </row>
    <row r="2" spans="1:18" x14ac:dyDescent="0.25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x14ac:dyDescent="0.25">
      <c r="A3" s="1"/>
      <c r="B3" s="1"/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8" x14ac:dyDescent="0.25">
      <c r="A4" s="1"/>
      <c r="B4" s="1"/>
      <c r="C4" s="39" t="s">
        <v>69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x14ac:dyDescent="0.25">
      <c r="A5" s="1"/>
      <c r="B5" s="1"/>
      <c r="C5" s="39" t="s">
        <v>72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8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4"/>
      <c r="M6" s="1"/>
      <c r="N6" s="4"/>
      <c r="O6" s="2"/>
      <c r="P6" s="2"/>
    </row>
    <row r="7" spans="1:18" x14ac:dyDescent="0.25">
      <c r="A7" s="1"/>
      <c r="B7" s="1"/>
      <c r="C7" s="39" t="s">
        <v>36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8" x14ac:dyDescent="0.25">
      <c r="A8" s="1"/>
      <c r="B8" s="1"/>
      <c r="C8" s="1"/>
      <c r="D8" s="1"/>
      <c r="E8" s="1"/>
      <c r="F8" s="1"/>
      <c r="G8" s="2"/>
      <c r="H8" s="2"/>
      <c r="I8" s="1"/>
      <c r="J8" s="18">
        <v>2021</v>
      </c>
      <c r="K8" s="1"/>
      <c r="L8" s="18">
        <v>2020</v>
      </c>
      <c r="P8" s="1"/>
      <c r="R8" t="s">
        <v>59</v>
      </c>
    </row>
    <row r="9" spans="1:18" x14ac:dyDescent="0.25">
      <c r="A9" s="1"/>
      <c r="B9" s="1"/>
      <c r="C9" s="1"/>
      <c r="D9" s="1"/>
      <c r="E9" s="3" t="s">
        <v>36</v>
      </c>
      <c r="F9" s="1"/>
      <c r="G9" s="2"/>
      <c r="H9" s="2"/>
      <c r="I9" s="40" t="s">
        <v>37</v>
      </c>
      <c r="J9" s="40"/>
      <c r="K9" s="40" t="s">
        <v>37</v>
      </c>
      <c r="L9" s="40"/>
      <c r="P9" s="1"/>
    </row>
    <row r="10" spans="1:18" x14ac:dyDescent="0.25">
      <c r="A10" s="1"/>
      <c r="B10" s="1"/>
      <c r="C10" s="1"/>
      <c r="D10" s="1"/>
      <c r="E10" s="1"/>
      <c r="F10" s="1"/>
      <c r="G10" s="2"/>
      <c r="H10" s="2"/>
      <c r="I10" s="1"/>
      <c r="J10" s="1"/>
      <c r="K10" s="1"/>
      <c r="L10" s="1"/>
      <c r="P10" s="4"/>
    </row>
    <row r="11" spans="1:18" x14ac:dyDescent="0.25">
      <c r="A11" s="1"/>
      <c r="B11" s="3" t="s">
        <v>3</v>
      </c>
      <c r="C11" s="1"/>
      <c r="D11" s="1"/>
      <c r="E11" s="1"/>
      <c r="F11" s="1"/>
      <c r="G11" s="2"/>
      <c r="H11" s="2"/>
      <c r="I11" s="1"/>
      <c r="J11" s="4">
        <f>SUM(F12/F13)*100</f>
        <v>19.702230216038316</v>
      </c>
      <c r="K11" s="1"/>
      <c r="L11" s="4">
        <v>13.96</v>
      </c>
      <c r="P11" s="4"/>
      <c r="R11" s="4">
        <v>8.91</v>
      </c>
    </row>
    <row r="12" spans="1:18" x14ac:dyDescent="0.25">
      <c r="A12" s="1"/>
      <c r="B12" s="1" t="s">
        <v>4</v>
      </c>
      <c r="C12" s="1"/>
      <c r="D12" s="1"/>
      <c r="E12" s="1"/>
      <c r="F12" s="4">
        <v>9120785.3200000003</v>
      </c>
      <c r="G12" s="4"/>
      <c r="H12" s="4"/>
      <c r="I12" s="4"/>
      <c r="J12" s="4"/>
      <c r="K12" s="4"/>
      <c r="L12" s="4"/>
      <c r="P12" s="4"/>
      <c r="R12" s="4"/>
    </row>
    <row r="13" spans="1:18" x14ac:dyDescent="0.25">
      <c r="A13" s="1"/>
      <c r="B13" s="1" t="s">
        <v>5</v>
      </c>
      <c r="C13" s="1"/>
      <c r="D13" s="1"/>
      <c r="E13" s="1"/>
      <c r="F13" s="4">
        <v>46293161.840000004</v>
      </c>
      <c r="G13" s="4"/>
      <c r="H13" s="4"/>
      <c r="I13" s="4"/>
      <c r="J13" s="4"/>
      <c r="K13" s="4"/>
      <c r="L13" s="4"/>
      <c r="P13" s="4"/>
      <c r="R13" s="4"/>
    </row>
    <row r="14" spans="1:18" x14ac:dyDescent="0.25">
      <c r="A14" s="1"/>
      <c r="B14" s="1"/>
      <c r="C14" s="1"/>
      <c r="D14" s="1"/>
      <c r="E14" s="1"/>
      <c r="F14" s="4" t="s">
        <v>36</v>
      </c>
      <c r="G14" s="4"/>
      <c r="H14" s="4"/>
      <c r="I14" s="4"/>
      <c r="J14" s="4"/>
      <c r="K14" s="4"/>
      <c r="L14" s="4"/>
      <c r="P14" s="4"/>
      <c r="R14" s="4"/>
    </row>
    <row r="15" spans="1:18" x14ac:dyDescent="0.25">
      <c r="A15" s="1"/>
      <c r="B15" s="1"/>
      <c r="C15" s="1"/>
      <c r="D15" s="1"/>
      <c r="E15" s="1"/>
      <c r="F15" s="4"/>
      <c r="G15" s="4"/>
      <c r="H15" s="4"/>
      <c r="I15" s="4"/>
      <c r="J15" s="4"/>
      <c r="K15" s="4"/>
      <c r="L15" s="4"/>
      <c r="P15" s="4"/>
      <c r="R15" s="4"/>
    </row>
    <row r="16" spans="1:18" x14ac:dyDescent="0.25">
      <c r="A16" s="1"/>
      <c r="B16" s="3" t="s">
        <v>6</v>
      </c>
      <c r="C16" s="1"/>
      <c r="D16" s="1"/>
      <c r="E16" s="1"/>
      <c r="F16" s="4"/>
      <c r="G16" s="4"/>
      <c r="H16" s="4"/>
      <c r="I16" s="4"/>
      <c r="J16" s="4"/>
      <c r="K16" s="4"/>
      <c r="L16" s="4"/>
      <c r="P16" s="1"/>
      <c r="R16" s="4"/>
    </row>
    <row r="17" spans="1:18" x14ac:dyDescent="0.25">
      <c r="A17" s="1"/>
      <c r="B17" s="1" t="s">
        <v>7</v>
      </c>
      <c r="C17" s="1"/>
      <c r="D17" s="1"/>
      <c r="E17" s="1"/>
      <c r="F17" s="4">
        <v>3749705.14</v>
      </c>
      <c r="G17" s="4"/>
      <c r="H17" s="4"/>
      <c r="I17" s="4"/>
      <c r="J17" s="4">
        <f>SUM(F17/F18)*100</f>
        <v>41.111647829027078</v>
      </c>
      <c r="K17" s="4"/>
      <c r="L17" s="4">
        <v>37.979999999999997</v>
      </c>
      <c r="P17" s="4"/>
      <c r="R17" s="4">
        <v>70.239999999999995</v>
      </c>
    </row>
    <row r="18" spans="1:18" x14ac:dyDescent="0.25">
      <c r="A18" s="1"/>
      <c r="B18" s="1" t="s">
        <v>8</v>
      </c>
      <c r="C18" s="1"/>
      <c r="D18" s="1"/>
      <c r="E18" s="1"/>
      <c r="F18" s="4">
        <v>9120785.3200000003</v>
      </c>
      <c r="G18" s="4"/>
      <c r="H18" s="4"/>
      <c r="I18" s="4"/>
      <c r="J18" s="4"/>
      <c r="K18" s="4"/>
      <c r="L18" s="4"/>
      <c r="P18" s="4"/>
      <c r="R18" s="4"/>
    </row>
    <row r="19" spans="1:18" x14ac:dyDescent="0.25">
      <c r="A19" s="1"/>
      <c r="B19" s="1"/>
      <c r="C19" s="1"/>
      <c r="D19" s="1"/>
      <c r="E19" s="1"/>
      <c r="F19" s="4"/>
      <c r="G19" s="4"/>
      <c r="H19" s="4"/>
      <c r="I19" s="4"/>
      <c r="J19" s="4"/>
      <c r="K19" s="4"/>
      <c r="L19" s="4"/>
      <c r="P19" s="4"/>
      <c r="R19" s="4"/>
    </row>
    <row r="20" spans="1:18" x14ac:dyDescent="0.25">
      <c r="A20" s="1"/>
      <c r="B20" s="3" t="s">
        <v>9</v>
      </c>
      <c r="C20" s="1"/>
      <c r="D20" s="1"/>
      <c r="E20" s="1"/>
      <c r="F20" s="4"/>
      <c r="G20" s="4"/>
      <c r="H20" s="4"/>
      <c r="I20" s="4"/>
      <c r="J20" s="4"/>
      <c r="K20" s="4"/>
      <c r="L20" s="4"/>
      <c r="P20" s="4"/>
      <c r="R20" s="4"/>
    </row>
    <row r="21" spans="1:18" x14ac:dyDescent="0.25">
      <c r="A21" s="1"/>
      <c r="B21" s="1" t="s">
        <v>50</v>
      </c>
      <c r="C21" s="1"/>
      <c r="D21" s="1"/>
      <c r="E21" s="1"/>
      <c r="F21" s="4">
        <v>2707575</v>
      </c>
      <c r="G21" s="4"/>
      <c r="H21" s="4"/>
      <c r="I21" s="4"/>
      <c r="J21" s="4">
        <f>SUM(F21/F22)*100</f>
        <v>3.5322738853724576</v>
      </c>
      <c r="K21" s="4"/>
      <c r="L21" s="4">
        <v>4.7</v>
      </c>
      <c r="P21" s="4"/>
      <c r="R21" s="4">
        <v>7.53</v>
      </c>
    </row>
    <row r="22" spans="1:18" x14ac:dyDescent="0.25">
      <c r="A22" s="1"/>
      <c r="B22" s="1" t="s">
        <v>11</v>
      </c>
      <c r="C22" s="1"/>
      <c r="D22" s="1"/>
      <c r="E22" s="1"/>
      <c r="F22" s="4">
        <f>+H47</f>
        <v>76652464.895555571</v>
      </c>
      <c r="G22" s="4"/>
      <c r="H22" s="4"/>
      <c r="I22" s="4"/>
      <c r="J22" s="4"/>
      <c r="K22" s="4"/>
      <c r="L22" s="4" t="s">
        <v>36</v>
      </c>
      <c r="P22" s="4"/>
      <c r="R22" s="4"/>
    </row>
    <row r="23" spans="1:18" x14ac:dyDescent="0.2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P23" s="4"/>
      <c r="R23" s="4"/>
    </row>
    <row r="24" spans="1:18" x14ac:dyDescent="0.25">
      <c r="A24" s="1"/>
      <c r="B24" s="3" t="s">
        <v>12</v>
      </c>
      <c r="C24" s="1"/>
      <c r="D24" s="1"/>
      <c r="E24" s="1"/>
      <c r="F24" s="4"/>
      <c r="G24" s="4"/>
      <c r="H24" s="4"/>
      <c r="I24" s="4"/>
      <c r="J24" s="4"/>
      <c r="K24" s="4"/>
      <c r="L24" s="4"/>
      <c r="P24" s="4"/>
      <c r="R24" s="4"/>
    </row>
    <row r="25" spans="1:18" x14ac:dyDescent="0.25">
      <c r="A25" s="1"/>
      <c r="B25" s="1" t="s">
        <v>13</v>
      </c>
      <c r="C25" s="1"/>
      <c r="D25" s="1"/>
      <c r="E25" s="1"/>
      <c r="F25" s="4">
        <v>-18746486</v>
      </c>
      <c r="G25" s="4"/>
      <c r="H25" s="4"/>
      <c r="I25" s="4"/>
      <c r="J25" s="4">
        <f>SUM(F25/F26)*100</f>
        <v>-157.3209611582848</v>
      </c>
      <c r="K25" s="4"/>
      <c r="L25" s="4">
        <v>8.64</v>
      </c>
      <c r="P25" s="4"/>
      <c r="R25" s="4">
        <v>4.49</v>
      </c>
    </row>
    <row r="26" spans="1:18" x14ac:dyDescent="0.25">
      <c r="A26" s="1"/>
      <c r="B26" s="1" t="s">
        <v>14</v>
      </c>
      <c r="C26" s="1"/>
      <c r="D26" s="1"/>
      <c r="E26" s="1"/>
      <c r="F26" s="4">
        <f>+H51</f>
        <v>11916076.447777778</v>
      </c>
      <c r="G26" s="4"/>
      <c r="H26" s="4"/>
      <c r="I26" s="4"/>
      <c r="J26" s="4"/>
      <c r="K26" s="4"/>
      <c r="L26" s="4"/>
      <c r="P26" s="4"/>
      <c r="R26" s="4"/>
    </row>
    <row r="27" spans="1:18" x14ac:dyDescent="0.25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P27" s="4"/>
      <c r="R27" s="4"/>
    </row>
    <row r="28" spans="1:18" x14ac:dyDescent="0.25">
      <c r="A28" s="1"/>
      <c r="B28" s="3" t="s">
        <v>15</v>
      </c>
      <c r="C28" s="1"/>
      <c r="D28" s="1"/>
      <c r="E28" s="1"/>
      <c r="F28" s="4"/>
      <c r="G28" s="4"/>
      <c r="H28" s="4"/>
      <c r="I28" s="4"/>
      <c r="J28" s="4"/>
      <c r="K28" s="4"/>
      <c r="L28" s="4"/>
      <c r="P28" s="4"/>
      <c r="R28" s="4"/>
    </row>
    <row r="29" spans="1:18" x14ac:dyDescent="0.25">
      <c r="A29" s="1"/>
      <c r="B29" s="1" t="s">
        <v>13</v>
      </c>
      <c r="C29" s="1"/>
      <c r="D29" s="1"/>
      <c r="E29" s="1"/>
      <c r="F29" s="4">
        <v>-18746486</v>
      </c>
      <c r="G29" s="4"/>
      <c r="H29" s="4"/>
      <c r="I29" s="4"/>
      <c r="J29" s="4">
        <f>SUM(F29/F30)*100</f>
        <v>-25.753093703078399</v>
      </c>
      <c r="K29" s="4"/>
      <c r="L29" s="4">
        <v>2.12</v>
      </c>
      <c r="P29" s="4"/>
      <c r="R29" s="4">
        <v>1.1599999999999999</v>
      </c>
    </row>
    <row r="30" spans="1:18" x14ac:dyDescent="0.25">
      <c r="A30" s="1"/>
      <c r="B30" s="1" t="s">
        <v>16</v>
      </c>
      <c r="C30" s="1"/>
      <c r="D30" s="1"/>
      <c r="E30" s="1"/>
      <c r="F30" s="4">
        <f>+D47</f>
        <v>72793141.733333334</v>
      </c>
      <c r="G30" s="4"/>
      <c r="H30" s="4"/>
      <c r="I30" s="4"/>
      <c r="J30" s="4"/>
      <c r="K30" s="4"/>
      <c r="L30" s="4"/>
      <c r="P30" s="4"/>
      <c r="R30" s="4"/>
    </row>
    <row r="31" spans="1:18" x14ac:dyDescent="0.25">
      <c r="A31" s="1"/>
      <c r="B31" s="1"/>
      <c r="C31" s="1"/>
      <c r="D31" s="1"/>
      <c r="E31" s="1"/>
      <c r="F31" s="4"/>
      <c r="G31" s="4"/>
      <c r="H31" s="4"/>
      <c r="I31" s="4"/>
      <c r="J31" s="4"/>
      <c r="K31" s="4"/>
      <c r="L31" s="4"/>
      <c r="P31" s="4"/>
      <c r="R31" s="4"/>
    </row>
    <row r="32" spans="1:18" x14ac:dyDescent="0.25">
      <c r="A32" s="1"/>
      <c r="B32" s="3" t="s">
        <v>17</v>
      </c>
      <c r="C32" s="1"/>
      <c r="D32" s="1"/>
      <c r="E32" s="1"/>
      <c r="F32" s="1"/>
      <c r="G32" s="2"/>
      <c r="H32" s="2"/>
      <c r="I32" s="1"/>
      <c r="J32" s="17">
        <f>SUM(F33/F34)*100</f>
        <v>4.0181582950683579</v>
      </c>
      <c r="K32" s="1"/>
      <c r="L32" s="17">
        <v>24.42</v>
      </c>
      <c r="P32" s="4"/>
      <c r="R32" s="17">
        <v>17.98</v>
      </c>
    </row>
    <row r="33" spans="1:18" x14ac:dyDescent="0.25">
      <c r="A33" s="1"/>
      <c r="B33" s="1" t="s">
        <v>18</v>
      </c>
      <c r="C33" s="1"/>
      <c r="D33" s="1"/>
      <c r="E33" s="1"/>
      <c r="F33" s="4">
        <v>2073544.97</v>
      </c>
      <c r="G33" s="4"/>
      <c r="H33" s="4"/>
      <c r="I33" s="4"/>
      <c r="J33" s="1"/>
      <c r="K33" s="4"/>
      <c r="L33" s="1"/>
      <c r="P33" s="4"/>
      <c r="R33" s="1"/>
    </row>
    <row r="34" spans="1:18" x14ac:dyDescent="0.25">
      <c r="A34" s="1"/>
      <c r="B34" s="1" t="s">
        <v>19</v>
      </c>
      <c r="C34" s="1"/>
      <c r="D34" s="1"/>
      <c r="E34" s="1"/>
      <c r="F34" s="4">
        <v>51604362.439999998</v>
      </c>
      <c r="G34" s="4"/>
      <c r="H34" s="4"/>
      <c r="I34" s="4"/>
      <c r="J34" s="4"/>
      <c r="K34" s="4"/>
      <c r="L34" s="4"/>
      <c r="P34" s="4"/>
      <c r="R34" s="4"/>
    </row>
    <row r="35" spans="1:18" x14ac:dyDescent="0.25">
      <c r="A35" s="1"/>
      <c r="B35" s="1"/>
      <c r="C35" s="1"/>
      <c r="D35" s="1"/>
      <c r="E35" s="1"/>
      <c r="F35" s="4"/>
      <c r="G35" s="4"/>
      <c r="H35" s="4"/>
      <c r="I35" s="4"/>
      <c r="J35" s="4"/>
      <c r="K35" s="4"/>
      <c r="L35" s="4"/>
      <c r="P35" s="4"/>
      <c r="R35" s="4"/>
    </row>
    <row r="36" spans="1:18" x14ac:dyDescent="0.25">
      <c r="A36" s="1"/>
      <c r="B36" s="1"/>
      <c r="C36" s="1"/>
      <c r="D36" s="1"/>
      <c r="E36" s="1"/>
      <c r="F36" s="4"/>
      <c r="G36" s="4"/>
      <c r="H36" s="4"/>
      <c r="I36" s="4"/>
      <c r="J36" s="4"/>
      <c r="K36" s="4"/>
      <c r="L36" s="4"/>
      <c r="P36" s="4"/>
      <c r="R36" s="4"/>
    </row>
    <row r="37" spans="1:18" x14ac:dyDescent="0.25">
      <c r="A37" s="1"/>
      <c r="B37" s="1"/>
      <c r="C37" s="1"/>
      <c r="D37" s="1"/>
      <c r="E37" s="1"/>
      <c r="F37" s="4"/>
      <c r="G37" s="4"/>
      <c r="H37" s="4"/>
      <c r="I37" s="4"/>
      <c r="J37" s="4"/>
      <c r="K37" s="1"/>
      <c r="L37" s="4"/>
      <c r="M37" s="1"/>
      <c r="N37" s="4"/>
      <c r="O37" s="4"/>
      <c r="P37" s="4"/>
      <c r="R37" s="4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4"/>
      <c r="M38" s="1"/>
      <c r="N38" s="4"/>
      <c r="O38" s="2"/>
      <c r="P38" s="1"/>
    </row>
    <row r="39" spans="1:18" x14ac:dyDescent="0.25">
      <c r="A39" s="1"/>
      <c r="B39" s="1" t="s">
        <v>54</v>
      </c>
      <c r="C39" s="1"/>
      <c r="D39" s="1"/>
      <c r="E39" s="1"/>
      <c r="F39" s="1" t="s">
        <v>57</v>
      </c>
      <c r="G39" s="1"/>
      <c r="H39" s="1"/>
      <c r="I39" s="1"/>
      <c r="J39" s="1"/>
      <c r="K39" s="1"/>
      <c r="L39" s="4"/>
      <c r="M39" s="2"/>
      <c r="O39" s="1"/>
      <c r="P39" s="1"/>
    </row>
    <row r="40" spans="1:18" x14ac:dyDescent="0.25">
      <c r="A40" s="1"/>
      <c r="B40" s="41" t="s">
        <v>27</v>
      </c>
      <c r="C40" s="41"/>
      <c r="D40" s="41"/>
      <c r="E40" s="41"/>
      <c r="F40" s="1" t="s">
        <v>70</v>
      </c>
      <c r="G40" s="1"/>
      <c r="H40" s="1"/>
      <c r="J40" s="12"/>
      <c r="K40" s="12"/>
      <c r="O40" s="1"/>
      <c r="P40" s="1"/>
    </row>
    <row r="41" spans="1:18" x14ac:dyDescent="0.25">
      <c r="A41" s="1"/>
      <c r="B41" s="41" t="s">
        <v>47</v>
      </c>
      <c r="C41" s="41"/>
      <c r="D41" s="41"/>
      <c r="E41" s="41"/>
      <c r="F41" s="12" t="s">
        <v>71</v>
      </c>
      <c r="G41" s="12"/>
      <c r="H41" s="12"/>
      <c r="J41" s="12"/>
      <c r="K41" s="12"/>
      <c r="O41" s="1"/>
      <c r="P41" s="1"/>
    </row>
    <row r="42" spans="1:18" x14ac:dyDescent="0.25">
      <c r="A42" s="1"/>
      <c r="B42" s="26" t="s">
        <v>73</v>
      </c>
      <c r="C42" s="1"/>
      <c r="D42" s="1"/>
      <c r="E42" s="1"/>
      <c r="F42" s="26" t="s">
        <v>74</v>
      </c>
      <c r="G42" s="2"/>
      <c r="H42" s="2"/>
      <c r="I42" s="1"/>
      <c r="J42" s="26" t="s">
        <v>75</v>
      </c>
      <c r="K42" s="1"/>
      <c r="L42" s="4"/>
      <c r="M42" s="1"/>
      <c r="N42" s="4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4"/>
      <c r="M43" s="1"/>
      <c r="N43" s="4"/>
      <c r="O43" s="2"/>
      <c r="P43" s="1"/>
    </row>
    <row r="44" spans="1:18" x14ac:dyDescent="0.25">
      <c r="A44" s="1"/>
      <c r="B44" s="1"/>
      <c r="C44" s="1"/>
      <c r="D44" s="1"/>
      <c r="E44" s="1"/>
      <c r="F44" s="4"/>
      <c r="G44" s="4"/>
      <c r="H44" s="4"/>
      <c r="I44" s="4"/>
      <c r="J44" s="4"/>
      <c r="K44" s="1"/>
      <c r="L44" s="4"/>
      <c r="M44" s="1"/>
      <c r="N44" s="4"/>
      <c r="O44" s="2"/>
      <c r="P44" s="1"/>
    </row>
    <row r="45" spans="1:18" x14ac:dyDescent="0.25">
      <c r="A45" s="1">
        <v>1</v>
      </c>
      <c r="B45" s="1">
        <v>2</v>
      </c>
      <c r="C45" s="1">
        <v>3</v>
      </c>
      <c r="D45" s="1"/>
      <c r="E45" s="1">
        <v>4</v>
      </c>
      <c r="F45" s="4">
        <v>5</v>
      </c>
      <c r="G45" s="4">
        <v>6</v>
      </c>
      <c r="H45" s="4"/>
      <c r="I45" s="4">
        <v>7</v>
      </c>
      <c r="J45" s="4">
        <v>8</v>
      </c>
      <c r="K45" s="1">
        <v>9</v>
      </c>
      <c r="L45" s="4"/>
      <c r="M45" s="1">
        <v>10</v>
      </c>
      <c r="N45" s="4">
        <v>11</v>
      </c>
      <c r="O45" s="2">
        <v>12</v>
      </c>
      <c r="P45" s="1"/>
    </row>
    <row r="46" spans="1:18" x14ac:dyDescent="0.25">
      <c r="A46" s="4" t="s">
        <v>16</v>
      </c>
      <c r="B46" s="4"/>
      <c r="C46" s="4"/>
      <c r="D46" s="4" t="s">
        <v>48</v>
      </c>
      <c r="E46" s="4"/>
      <c r="F46" s="4"/>
      <c r="G46" s="4"/>
      <c r="H46" s="4" t="s">
        <v>49</v>
      </c>
      <c r="I46" s="4"/>
      <c r="J46" s="4"/>
      <c r="K46" s="1"/>
      <c r="L46" s="4" t="s">
        <v>49</v>
      </c>
      <c r="M46" s="1"/>
      <c r="N46" s="4"/>
      <c r="O46" s="2"/>
      <c r="P46" s="1"/>
    </row>
    <row r="47" spans="1:18" x14ac:dyDescent="0.25">
      <c r="A47" s="4">
        <v>77641125.799999997</v>
      </c>
      <c r="B47" s="4">
        <v>76552000.939999998</v>
      </c>
      <c r="C47" s="4">
        <v>64186298.460000001</v>
      </c>
      <c r="D47" s="4">
        <f>SUM(A47:C47)/3</f>
        <v>72793141.733333334</v>
      </c>
      <c r="E47" s="4">
        <v>56564038.280000001</v>
      </c>
      <c r="F47" s="4">
        <v>56271692.740000002</v>
      </c>
      <c r="G47" s="4">
        <v>55906491.420000002</v>
      </c>
      <c r="H47" s="4">
        <f>SUM(A47:G47)/6</f>
        <v>76652464.895555571</v>
      </c>
      <c r="I47" s="4">
        <v>0</v>
      </c>
      <c r="J47" s="4">
        <v>0</v>
      </c>
      <c r="K47" s="4">
        <v>0</v>
      </c>
      <c r="L47" s="4">
        <f>SUM(A47:K47)/9</f>
        <v>59618583.807654329</v>
      </c>
      <c r="M47" s="4">
        <v>0</v>
      </c>
      <c r="N47" s="4">
        <v>0</v>
      </c>
      <c r="O47" s="4">
        <v>0</v>
      </c>
      <c r="P47" s="1"/>
      <c r="Q47" s="4">
        <f>SUM(A47:O47)/12</f>
        <v>49682153.173045278</v>
      </c>
      <c r="R47" s="2"/>
    </row>
    <row r="48" spans="1:18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4"/>
      <c r="R48" s="2"/>
    </row>
    <row r="49" spans="1:18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4"/>
      <c r="R49" s="2"/>
    </row>
    <row r="50" spans="1:18" x14ac:dyDescent="0.25">
      <c r="A50" s="4" t="s">
        <v>14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4"/>
      <c r="R50" s="2"/>
    </row>
    <row r="51" spans="1:18" x14ac:dyDescent="0.25">
      <c r="A51" s="4">
        <v>20690334.940000001</v>
      </c>
      <c r="B51" s="4">
        <v>20108113.620000001</v>
      </c>
      <c r="C51" s="4">
        <v>7424665.6900000004</v>
      </c>
      <c r="D51" s="4">
        <f>SUM(A51:C51)/3</f>
        <v>16074371.416666666</v>
      </c>
      <c r="E51" s="4">
        <v>2690089.38</v>
      </c>
      <c r="F51" s="4">
        <v>2557148.54</v>
      </c>
      <c r="G51" s="4">
        <v>1951735.1</v>
      </c>
      <c r="H51" s="4">
        <f>SUM(A51:G51)/6</f>
        <v>11916076.447777778</v>
      </c>
      <c r="I51" s="4">
        <v>0</v>
      </c>
      <c r="J51" s="4">
        <v>0</v>
      </c>
      <c r="K51" s="4">
        <v>0</v>
      </c>
      <c r="L51" s="4">
        <f>SUM(A51:K51)/9</f>
        <v>9268059.4593827166</v>
      </c>
      <c r="M51" s="4">
        <v>0</v>
      </c>
      <c r="N51" s="4">
        <v>0</v>
      </c>
      <c r="O51" s="4">
        <v>0</v>
      </c>
      <c r="P51" s="1"/>
      <c r="Q51" s="4">
        <f>SUM(A51:O51)/12</f>
        <v>7723382.8828189299</v>
      </c>
      <c r="R51" s="2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"/>
      <c r="L52" s="4"/>
      <c r="P52" s="1"/>
      <c r="Q52" s="4"/>
      <c r="R52" s="2"/>
    </row>
    <row r="53" spans="1:18" x14ac:dyDescent="0.25">
      <c r="A53" s="1"/>
      <c r="B53" s="1"/>
      <c r="C53" s="1"/>
      <c r="D53" s="4"/>
      <c r="E53" s="4"/>
      <c r="F53" s="4"/>
      <c r="G53" s="4"/>
      <c r="H53" s="4"/>
      <c r="I53" s="4"/>
      <c r="J53" s="4"/>
      <c r="K53" s="1"/>
      <c r="L53" s="4"/>
      <c r="M53" s="1"/>
      <c r="N53" s="4"/>
      <c r="O53" s="2"/>
      <c r="P53" s="1"/>
    </row>
    <row r="54" spans="1:18" x14ac:dyDescent="0.25">
      <c r="A54" s="1"/>
      <c r="B54" s="1"/>
      <c r="C54" s="1"/>
      <c r="D54" s="1"/>
      <c r="E54" s="1"/>
      <c r="F54" s="4"/>
      <c r="G54" s="4"/>
      <c r="H54" s="4"/>
      <c r="I54" s="4"/>
      <c r="J54" s="4"/>
      <c r="K54" s="1"/>
      <c r="L54" s="4"/>
      <c r="M54" s="1"/>
      <c r="N54" s="4"/>
      <c r="O54" s="2"/>
      <c r="P54" s="1"/>
    </row>
    <row r="55" spans="1:18" x14ac:dyDescent="0.25">
      <c r="A55" s="1"/>
      <c r="B55" s="1"/>
      <c r="C55" s="1"/>
      <c r="D55" s="1"/>
      <c r="E55" s="1"/>
      <c r="F55" s="4"/>
      <c r="G55" s="4"/>
      <c r="H55" s="4"/>
      <c r="I55" s="4"/>
      <c r="J55" s="4"/>
      <c r="K55" s="1"/>
      <c r="L55" s="4"/>
      <c r="M55" s="1"/>
      <c r="N55" s="4"/>
      <c r="O55" s="2"/>
      <c r="P55" s="1"/>
    </row>
    <row r="56" spans="1:18" x14ac:dyDescent="0.25">
      <c r="A56" s="1"/>
      <c r="B56" s="1"/>
      <c r="C56" s="1"/>
      <c r="D56" s="1"/>
      <c r="E56" s="1"/>
      <c r="F56" s="4"/>
      <c r="G56" s="4"/>
      <c r="H56" s="4"/>
      <c r="I56" s="4"/>
      <c r="J56" s="4"/>
      <c r="K56" s="1"/>
      <c r="L56" s="4"/>
      <c r="M56" s="1"/>
      <c r="N56" s="4"/>
      <c r="O56" s="2"/>
      <c r="P56" s="1"/>
    </row>
    <row r="57" spans="1:18" x14ac:dyDescent="0.25">
      <c r="A57" s="1"/>
      <c r="B57" s="1"/>
      <c r="C57" s="1"/>
      <c r="D57" s="1"/>
      <c r="E57" s="1"/>
      <c r="F57" s="4"/>
      <c r="G57" s="4"/>
      <c r="H57" s="4"/>
      <c r="I57" s="4"/>
      <c r="J57" s="4"/>
      <c r="K57" s="1"/>
      <c r="L57" s="4"/>
      <c r="M57" s="1"/>
      <c r="N57" s="4"/>
      <c r="O57" s="2"/>
      <c r="P57" s="1"/>
    </row>
    <row r="58" spans="1:18" x14ac:dyDescent="0.25">
      <c r="A58" s="1"/>
      <c r="B58" s="1"/>
      <c r="C58" s="1"/>
      <c r="D58" s="1"/>
      <c r="E58" s="1"/>
      <c r="F58" s="4"/>
      <c r="G58" s="4"/>
      <c r="H58" s="4"/>
      <c r="I58" s="4"/>
      <c r="J58" s="4"/>
      <c r="K58" s="1"/>
      <c r="L58" s="4"/>
      <c r="M58" s="1"/>
      <c r="N58" s="4"/>
      <c r="O58" s="2"/>
      <c r="P58" s="1"/>
    </row>
    <row r="59" spans="1:18" x14ac:dyDescent="0.25">
      <c r="A59" s="1"/>
      <c r="B59" s="1"/>
      <c r="C59" s="1"/>
      <c r="D59" s="1"/>
      <c r="E59" s="1"/>
      <c r="F59" s="4"/>
      <c r="G59" s="4"/>
      <c r="H59" s="4"/>
      <c r="I59" s="4"/>
      <c r="J59" s="4"/>
      <c r="K59" s="1"/>
      <c r="L59" s="4"/>
      <c r="M59" s="1"/>
      <c r="N59" s="4"/>
      <c r="O59" s="2"/>
      <c r="P59" s="1"/>
    </row>
    <row r="60" spans="1:18" x14ac:dyDescent="0.25">
      <c r="A60" s="1"/>
      <c r="B60" s="1"/>
      <c r="C60" s="1"/>
      <c r="D60" s="1"/>
      <c r="E60" s="1"/>
      <c r="F60" s="4"/>
      <c r="G60" s="4"/>
      <c r="H60" s="4"/>
      <c r="I60" s="4"/>
      <c r="J60" s="4"/>
      <c r="K60" s="1"/>
      <c r="L60" s="4"/>
      <c r="M60" s="1"/>
      <c r="N60" s="4"/>
      <c r="O60" s="2"/>
      <c r="P60" s="1"/>
    </row>
    <row r="61" spans="1:18" x14ac:dyDescent="0.25">
      <c r="A61" s="1"/>
      <c r="B61" s="1"/>
      <c r="C61" s="1"/>
      <c r="D61" s="1"/>
      <c r="E61" s="1"/>
      <c r="F61" s="4"/>
      <c r="G61" s="4"/>
      <c r="H61" s="4"/>
      <c r="I61" s="4"/>
      <c r="J61" s="4"/>
      <c r="K61" s="1"/>
      <c r="L61" s="4"/>
      <c r="M61" s="1"/>
      <c r="N61" s="4"/>
      <c r="O61" s="2"/>
      <c r="P61" s="1"/>
    </row>
    <row r="62" spans="1:1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1"/>
      <c r="L62" s="4"/>
      <c r="M62" s="1"/>
      <c r="N62" s="4"/>
      <c r="O62" s="2"/>
      <c r="P62" s="1"/>
    </row>
    <row r="63" spans="1:1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1"/>
      <c r="L63" s="4"/>
      <c r="M63" s="4"/>
      <c r="P63" s="1"/>
      <c r="Q63" s="4"/>
      <c r="R63" s="2"/>
    </row>
    <row r="64" spans="1:18" x14ac:dyDescent="0.25">
      <c r="A64" s="4"/>
      <c r="B64" s="4"/>
      <c r="C64" s="4"/>
      <c r="D64" s="4"/>
      <c r="E64" s="4"/>
      <c r="F64" s="4"/>
      <c r="H64" s="4"/>
      <c r="I64" s="4"/>
      <c r="J64" s="4"/>
      <c r="K64" s="1"/>
      <c r="L64" s="4"/>
      <c r="P64" s="1"/>
      <c r="Q64" s="4"/>
      <c r="R64" s="2"/>
    </row>
    <row r="65" spans="1:18" x14ac:dyDescent="0.25">
      <c r="A65" s="4"/>
      <c r="B65" s="4"/>
      <c r="C65" s="4"/>
      <c r="D65" s="4"/>
      <c r="E65" s="4"/>
      <c r="F65" s="4"/>
      <c r="H65" s="4"/>
      <c r="I65" s="4"/>
      <c r="J65" s="4"/>
      <c r="K65" s="1"/>
      <c r="L65" s="4"/>
      <c r="P65" s="1"/>
      <c r="Q65" s="4"/>
      <c r="R65" s="2"/>
    </row>
    <row r="66" spans="1:18" x14ac:dyDescent="0.25">
      <c r="A66" s="4"/>
      <c r="B66" s="4"/>
      <c r="C66" s="4"/>
      <c r="D66" s="4"/>
      <c r="E66" s="4"/>
      <c r="F66" s="4"/>
      <c r="H66" s="4"/>
      <c r="I66" s="4"/>
      <c r="J66" s="4"/>
      <c r="K66" s="1"/>
      <c r="L66" s="4"/>
      <c r="P66" s="1"/>
      <c r="Q66" s="4"/>
      <c r="R66" s="2"/>
    </row>
    <row r="67" spans="1:1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1"/>
      <c r="L67" s="4"/>
      <c r="M67" s="4"/>
      <c r="P67" s="1"/>
      <c r="Q67" s="4"/>
      <c r="R67" s="2"/>
    </row>
    <row r="68" spans="1:1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1"/>
      <c r="L68" s="4"/>
      <c r="P68" s="1"/>
      <c r="Q68" s="4"/>
      <c r="R68" s="2"/>
    </row>
    <row r="69" spans="1:18" x14ac:dyDescent="0.25">
      <c r="A69" s="1"/>
      <c r="B69" s="1"/>
      <c r="C69" s="1"/>
      <c r="D69" s="4"/>
      <c r="E69" s="4"/>
      <c r="F69" s="4"/>
      <c r="G69" s="4"/>
      <c r="H69" s="4"/>
      <c r="I69" s="4"/>
      <c r="J69" s="4"/>
      <c r="K69" s="1"/>
      <c r="L69" s="4"/>
      <c r="M69" s="1"/>
      <c r="N69" s="4"/>
      <c r="O69" s="2"/>
      <c r="P69" s="1"/>
    </row>
  </sheetData>
  <mergeCells count="9">
    <mergeCell ref="B40:E40"/>
    <mergeCell ref="B41:E41"/>
    <mergeCell ref="C2:P2"/>
    <mergeCell ref="C3:P3"/>
    <mergeCell ref="C4:P4"/>
    <mergeCell ref="C5:P5"/>
    <mergeCell ref="C7:P7"/>
    <mergeCell ref="I9:J9"/>
    <mergeCell ref="K9:L9"/>
  </mergeCells>
  <hyperlinks>
    <hyperlink ref="B42" r:id="rId1" xr:uid="{559BD177-C003-42F8-87F0-413EB3630917}"/>
    <hyperlink ref="F42" r:id="rId2" xr:uid="{1324AF16-9EFE-4755-BF56-C933C41BF3D2}"/>
    <hyperlink ref="J42" r:id="rId3" xr:uid="{44B35C6A-38B0-405D-B42D-41C8B2928CF5}"/>
  </hyperlinks>
  <pageMargins left="0" right="0" top="0.15748031496062992" bottom="0.15748031496062992" header="0.31496062992125984" footer="0.31496062992125984"/>
  <pageSetup scale="85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31</vt:i4>
      </vt:variant>
    </vt:vector>
  </HeadingPairs>
  <TitlesOfParts>
    <vt:vector size="62" baseType="lpstr">
      <vt:lpstr>Hoja1</vt:lpstr>
      <vt:lpstr>Hoja2</vt:lpstr>
      <vt:lpstr>Hoja3</vt:lpstr>
      <vt:lpstr>MARZO 20</vt:lpstr>
      <vt:lpstr>JUNIO 20</vt:lpstr>
      <vt:lpstr>SEPTIEMBRE 2020</vt:lpstr>
      <vt:lpstr>DICIEMBRE  20</vt:lpstr>
      <vt:lpstr>MARZO  21</vt:lpstr>
      <vt:lpstr>JUNIO 21</vt:lpstr>
      <vt:lpstr>AGOSTO 21</vt:lpstr>
      <vt:lpstr>SEPTIEMBRE0 21 </vt:lpstr>
      <vt:lpstr>DICIEMBRE 21  </vt:lpstr>
      <vt:lpstr>MARZO 22</vt:lpstr>
      <vt:lpstr>JUNIO 22 </vt:lpstr>
      <vt:lpstr>SEPTIEMBRE 22</vt:lpstr>
      <vt:lpstr>DICIEMBRE 22</vt:lpstr>
      <vt:lpstr>DICIEMBRE 22 (2)</vt:lpstr>
      <vt:lpstr>MARZO 23</vt:lpstr>
      <vt:lpstr>ENERO 2024</vt:lpstr>
      <vt:lpstr>FEBRERO 2024</vt:lpstr>
      <vt:lpstr>MARZO 2024 </vt:lpstr>
      <vt:lpstr>ABRIL 2024  </vt:lpstr>
      <vt:lpstr>MAYO 24</vt:lpstr>
      <vt:lpstr>JUNIO 2024</vt:lpstr>
      <vt:lpstr>JULIO 2024 (2)</vt:lpstr>
      <vt:lpstr>AGOSTO 24</vt:lpstr>
      <vt:lpstr>SEPTIEMBRE 2024</vt:lpstr>
      <vt:lpstr>OCTUBRE 2024</vt:lpstr>
      <vt:lpstr>NOVIEMBRE 2024</vt:lpstr>
      <vt:lpstr>DICIEMBRE 2024</vt:lpstr>
      <vt:lpstr>ENERO 2025</vt:lpstr>
      <vt:lpstr>'ABRIL 2024  '!Área_de_impresión</vt:lpstr>
      <vt:lpstr>'AGOSTO 21'!Área_de_impresión</vt:lpstr>
      <vt:lpstr>'AGOSTO 24'!Área_de_impresión</vt:lpstr>
      <vt:lpstr>'DICIEMBRE  20'!Área_de_impresión</vt:lpstr>
      <vt:lpstr>'DICIEMBRE 2024'!Área_de_impresión</vt:lpstr>
      <vt:lpstr>'DICIEMBRE 21  '!Área_de_impresión</vt:lpstr>
      <vt:lpstr>'DICIEMBRE 22'!Área_de_impresión</vt:lpstr>
      <vt:lpstr>'DICIEMBRE 22 (2)'!Área_de_impresión</vt:lpstr>
      <vt:lpstr>'ENERO 2024'!Área_de_impresión</vt:lpstr>
      <vt:lpstr>'ENERO 2025'!Área_de_impresión</vt:lpstr>
      <vt:lpstr>'FEBRERO 2024'!Área_de_impresión</vt:lpstr>
      <vt:lpstr>Hoja1!Área_de_impresión</vt:lpstr>
      <vt:lpstr>Hoja2!Área_de_impresión</vt:lpstr>
      <vt:lpstr>Hoja3!Área_de_impresión</vt:lpstr>
      <vt:lpstr>'JULIO 2024 (2)'!Área_de_impresión</vt:lpstr>
      <vt:lpstr>'JUNIO 20'!Área_de_impresión</vt:lpstr>
      <vt:lpstr>'JUNIO 2024'!Área_de_impresión</vt:lpstr>
      <vt:lpstr>'JUNIO 21'!Área_de_impresión</vt:lpstr>
      <vt:lpstr>'JUNIO 22 '!Área_de_impresión</vt:lpstr>
      <vt:lpstr>'MARZO  21'!Área_de_impresión</vt:lpstr>
      <vt:lpstr>'MARZO 20'!Área_de_impresión</vt:lpstr>
      <vt:lpstr>'MARZO 2024 '!Área_de_impresión</vt:lpstr>
      <vt:lpstr>'MARZO 22'!Área_de_impresión</vt:lpstr>
      <vt:lpstr>'MARZO 23'!Área_de_impresión</vt:lpstr>
      <vt:lpstr>'MAYO 24'!Área_de_impresión</vt:lpstr>
      <vt:lpstr>'NOVIEMBRE 2024'!Área_de_impresión</vt:lpstr>
      <vt:lpstr>'OCTUBRE 2024'!Área_de_impresión</vt:lpstr>
      <vt:lpstr>'SEPTIEMBRE 2020'!Área_de_impresión</vt:lpstr>
      <vt:lpstr>'SEPTIEMBRE 2024'!Área_de_impresión</vt:lpstr>
      <vt:lpstr>'SEPTIEMBRE 22'!Área_de_impresión</vt:lpstr>
      <vt:lpstr>'SEPTIEMBRE0 21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2025-02-26T20:36:29Z</dcterms:modified>
</cp:coreProperties>
</file>