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ador.UNIONDECREDITO\Desktop\usb nueva\INFORMACION 2022\OCTUBRE\OCTUBRE\"/>
    </mc:Choice>
  </mc:AlternateContent>
  <xr:revisionPtr revIDLastSave="0" documentId="13_ncr:1_{7765ED14-95D1-4C1C-8CE3-B76BEDD6532A}" xr6:coauthVersionLast="47" xr6:coauthVersionMax="47" xr10:uidLastSave="{00000000-0000-0000-0000-000000000000}"/>
  <bookViews>
    <workbookView xWindow="-120" yWindow="-120" windowWidth="29040" windowHeight="15840" firstSheet="3" activeTab="3" xr2:uid="{00000000-000D-0000-FFFF-FFFF00000000}"/>
  </bookViews>
  <sheets>
    <sheet name="Estado de Resultados DICIEMBRE" sheetId="1" r:id="rId1"/>
    <sheet name="Estado de Resultados ENERO 22" sheetId="2" r:id="rId2"/>
    <sheet name="Estado de Resultados ABRIL  22" sheetId="5" r:id="rId3"/>
    <sheet name="Estado de Resultados OCTUBRE" sheetId="6" r:id="rId4"/>
    <sheet name="Estado de Resultados FEBRE  22-" sheetId="3" r:id="rId5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Z13" i="6" l="1"/>
  <c r="Z92" i="6"/>
  <c r="Z70" i="6"/>
  <c r="Z8" i="6"/>
  <c r="AC36" i="6" l="1"/>
  <c r="AC37" i="6"/>
  <c r="AC35" i="6"/>
  <c r="AC28" i="6"/>
  <c r="AC27" i="6"/>
  <c r="AC18" i="6"/>
  <c r="AC17" i="6"/>
  <c r="AC16" i="6"/>
  <c r="AC15" i="6"/>
  <c r="AC12" i="6"/>
  <c r="AC11" i="6"/>
  <c r="AC10" i="6"/>
  <c r="AC9" i="6"/>
  <c r="AC8" i="6"/>
  <c r="AA10" i="6"/>
  <c r="AA15" i="6"/>
  <c r="AA9" i="6"/>
  <c r="AA8" i="6"/>
  <c r="Z23" i="6"/>
  <c r="AA23" i="6" s="1"/>
  <c r="AC13" i="6" l="1"/>
  <c r="AC103" i="6" l="1"/>
  <c r="AA103" i="6"/>
  <c r="AA101" i="6"/>
  <c r="AC86" i="6" l="1"/>
  <c r="AC78" i="6"/>
  <c r="AA78" i="6"/>
  <c r="Z71" i="6"/>
  <c r="AC51" i="6"/>
  <c r="Z42" i="6"/>
  <c r="AC30" i="6"/>
  <c r="AA18" i="6"/>
  <c r="Z20" i="6"/>
  <c r="AC107" i="6"/>
  <c r="AC106" i="6"/>
  <c r="AC97" i="6"/>
  <c r="AA97" i="6"/>
  <c r="Z108" i="6"/>
  <c r="AC88" i="6"/>
  <c r="AC83" i="6"/>
  <c r="AC84" i="6"/>
  <c r="AC85" i="6"/>
  <c r="AC82" i="6"/>
  <c r="AA88" i="6"/>
  <c r="AA83" i="6"/>
  <c r="AA84" i="6"/>
  <c r="AA85" i="6"/>
  <c r="AA86" i="6"/>
  <c r="AA82" i="6"/>
  <c r="Z87" i="6"/>
  <c r="Z89" i="6" s="1"/>
  <c r="AC75" i="6"/>
  <c r="AC76" i="6"/>
  <c r="AC77" i="6"/>
  <c r="AC74" i="6"/>
  <c r="AA75" i="6"/>
  <c r="AA76" i="6"/>
  <c r="AA77" i="6"/>
  <c r="AA74" i="6"/>
  <c r="Z79" i="6"/>
  <c r="AC57" i="6"/>
  <c r="AC58" i="6"/>
  <c r="AC59" i="6"/>
  <c r="AC60" i="6"/>
  <c r="AC61" i="6"/>
  <c r="AC62" i="6"/>
  <c r="AC63" i="6"/>
  <c r="AC64" i="6"/>
  <c r="AC65" i="6"/>
  <c r="AC66" i="6"/>
  <c r="AC67" i="6"/>
  <c r="AC68" i="6"/>
  <c r="AC69" i="6"/>
  <c r="AC56" i="6"/>
  <c r="AA57" i="6"/>
  <c r="AA58" i="6"/>
  <c r="AA59" i="6"/>
  <c r="AA60" i="6"/>
  <c r="AA61" i="6"/>
  <c r="AA62" i="6"/>
  <c r="AA63" i="6"/>
  <c r="AA64" i="6"/>
  <c r="AA65" i="6"/>
  <c r="AA66" i="6"/>
  <c r="AA67" i="6"/>
  <c r="AA68" i="6"/>
  <c r="AA69" i="6"/>
  <c r="AA70" i="6"/>
  <c r="AA56" i="6"/>
  <c r="Z48" i="6"/>
  <c r="Z53" i="6"/>
  <c r="AC52" i="6"/>
  <c r="AA52" i="6"/>
  <c r="AA51" i="6"/>
  <c r="AC45" i="6"/>
  <c r="AC46" i="6"/>
  <c r="AA45" i="6"/>
  <c r="AA46" i="6"/>
  <c r="AA47" i="6"/>
  <c r="AA44" i="6"/>
  <c r="AA36" i="6"/>
  <c r="AA37" i="6"/>
  <c r="AA38" i="6"/>
  <c r="AA39" i="6"/>
  <c r="AA40" i="6"/>
  <c r="AA41" i="6"/>
  <c r="AA35" i="6"/>
  <c r="AC38" i="6"/>
  <c r="AC39" i="6"/>
  <c r="AC40" i="6"/>
  <c r="AC41" i="6"/>
  <c r="Z30" i="6"/>
  <c r="Z32" i="6" s="1"/>
  <c r="AA28" i="6"/>
  <c r="AA27" i="6"/>
  <c r="AA16" i="6"/>
  <c r="AA17" i="6"/>
  <c r="AA11" i="6"/>
  <c r="AA12" i="6"/>
  <c r="AC92" i="6" l="1"/>
  <c r="Z95" i="6"/>
  <c r="Z110" i="6" s="1"/>
  <c r="AA20" i="6"/>
  <c r="Y108" i="6"/>
  <c r="AA95" i="6" l="1"/>
  <c r="Y87" i="6"/>
  <c r="AA87" i="6" s="1"/>
  <c r="Y79" i="6"/>
  <c r="Y71" i="6"/>
  <c r="Y53" i="6"/>
  <c r="Y89" i="6" l="1"/>
  <c r="AA89" i="6" s="1"/>
  <c r="AC87" i="6"/>
  <c r="AC79" i="6"/>
  <c r="Y42" i="6"/>
  <c r="Y48" i="6"/>
  <c r="Y92" i="6" s="1"/>
  <c r="Y30" i="6"/>
  <c r="Y8" i="6"/>
  <c r="Y20" i="6"/>
  <c r="X8" i="6"/>
  <c r="X13" i="6" s="1"/>
  <c r="Y13" i="6" l="1"/>
  <c r="Y23" i="6" s="1"/>
  <c r="AA13" i="6"/>
  <c r="AC20" i="6"/>
  <c r="AA106" i="6"/>
  <c r="AA107" i="6"/>
  <c r="R108" i="6"/>
  <c r="S108" i="6"/>
  <c r="T108" i="6"/>
  <c r="U108" i="6"/>
  <c r="V108" i="6"/>
  <c r="W108" i="6"/>
  <c r="X108" i="6"/>
  <c r="X87" i="6"/>
  <c r="X79" i="6"/>
  <c r="X71" i="6"/>
  <c r="X53" i="6"/>
  <c r="X48" i="6"/>
  <c r="X42" i="6"/>
  <c r="X30" i="6"/>
  <c r="X20" i="6"/>
  <c r="W53" i="6"/>
  <c r="W8" i="6"/>
  <c r="W13" i="6" s="1"/>
  <c r="V8" i="6"/>
  <c r="V13" i="6" s="1"/>
  <c r="W87" i="6"/>
  <c r="W89" i="6" s="1"/>
  <c r="W79" i="6"/>
  <c r="W71" i="6"/>
  <c r="W48" i="6"/>
  <c r="W42" i="6"/>
  <c r="W30" i="6"/>
  <c r="W20" i="6"/>
  <c r="S101" i="6"/>
  <c r="AC101" i="6" s="1"/>
  <c r="V101" i="6"/>
  <c r="V87" i="6"/>
  <c r="V71" i="6"/>
  <c r="V79" i="6"/>
  <c r="V53" i="6"/>
  <c r="V48" i="6"/>
  <c r="V42" i="6"/>
  <c r="V30" i="6"/>
  <c r="V20" i="6"/>
  <c r="R30" i="6"/>
  <c r="S30" i="6"/>
  <c r="T30" i="6"/>
  <c r="U30" i="6"/>
  <c r="Q30" i="6"/>
  <c r="Y32" i="6" l="1"/>
  <c r="Y95" i="6" s="1"/>
  <c r="AA110" i="6" s="1"/>
  <c r="Y110" i="6"/>
  <c r="X89" i="6"/>
  <c r="X23" i="6"/>
  <c r="X32" i="6" s="1"/>
  <c r="W23" i="6"/>
  <c r="W32" i="6" s="1"/>
  <c r="AA30" i="6"/>
  <c r="W92" i="6"/>
  <c r="V23" i="6"/>
  <c r="V32" i="6" s="1"/>
  <c r="V89" i="6"/>
  <c r="V92" i="6" s="1"/>
  <c r="AA108" i="6"/>
  <c r="U87" i="6"/>
  <c r="U89" i="6" s="1"/>
  <c r="U79" i="6"/>
  <c r="U71" i="6"/>
  <c r="U53" i="6"/>
  <c r="U48" i="6"/>
  <c r="U42" i="6"/>
  <c r="U20" i="6"/>
  <c r="U8" i="6"/>
  <c r="X92" i="6" l="1"/>
  <c r="X95" i="6"/>
  <c r="W95" i="6"/>
  <c r="W110" i="6" s="1"/>
  <c r="V95" i="6"/>
  <c r="V110" i="6" s="1"/>
  <c r="AC42" i="6"/>
  <c r="AA79" i="6"/>
  <c r="AA53" i="6"/>
  <c r="U13" i="6"/>
  <c r="U23" i="6" s="1"/>
  <c r="U92" i="6"/>
  <c r="X110" i="6" l="1"/>
  <c r="R20" i="6"/>
  <c r="S20" i="6"/>
  <c r="T20" i="6"/>
  <c r="Q20" i="6"/>
  <c r="D101" i="6"/>
  <c r="S71" i="6"/>
  <c r="P30" i="6"/>
  <c r="Q108" i="6" l="1"/>
  <c r="P108" i="6"/>
  <c r="O108" i="6"/>
  <c r="N108" i="6"/>
  <c r="M108" i="6"/>
  <c r="L108" i="6"/>
  <c r="K108" i="6"/>
  <c r="J108" i="6"/>
  <c r="I108" i="6"/>
  <c r="H108" i="6"/>
  <c r="G108" i="6"/>
  <c r="F108" i="6"/>
  <c r="E108" i="6"/>
  <c r="D108" i="6"/>
  <c r="AE107" i="6"/>
  <c r="AE106" i="6"/>
  <c r="AD87" i="6"/>
  <c r="T87" i="6"/>
  <c r="S87" i="6"/>
  <c r="R87" i="6"/>
  <c r="R89" i="6" s="1"/>
  <c r="Q87" i="6"/>
  <c r="Q89" i="6" s="1"/>
  <c r="P87" i="6"/>
  <c r="P89" i="6" s="1"/>
  <c r="O87" i="6"/>
  <c r="O89" i="6" s="1"/>
  <c r="N87" i="6"/>
  <c r="N89" i="6" s="1"/>
  <c r="M87" i="6"/>
  <c r="M89" i="6" s="1"/>
  <c r="L87" i="6"/>
  <c r="L89" i="6" s="1"/>
  <c r="K87" i="6"/>
  <c r="K89" i="6" s="1"/>
  <c r="J87" i="6"/>
  <c r="J89" i="6" s="1"/>
  <c r="I87" i="6"/>
  <c r="I89" i="6" s="1"/>
  <c r="H87" i="6"/>
  <c r="H89" i="6" s="1"/>
  <c r="G87" i="6"/>
  <c r="G89" i="6" s="1"/>
  <c r="F87" i="6"/>
  <c r="F89" i="6" s="1"/>
  <c r="E87" i="6"/>
  <c r="E89" i="6" s="1"/>
  <c r="D87" i="6"/>
  <c r="D89" i="6" s="1"/>
  <c r="H97" i="6"/>
  <c r="AE97" i="6" s="1"/>
  <c r="T79" i="6"/>
  <c r="S79" i="6"/>
  <c r="R79" i="6"/>
  <c r="Q79" i="6"/>
  <c r="P79" i="6"/>
  <c r="O79" i="6"/>
  <c r="N79" i="6"/>
  <c r="M79" i="6"/>
  <c r="L79" i="6"/>
  <c r="K79" i="6"/>
  <c r="J79" i="6"/>
  <c r="I79" i="6"/>
  <c r="H79" i="6"/>
  <c r="G79" i="6"/>
  <c r="F79" i="6"/>
  <c r="E79" i="6"/>
  <c r="D79" i="6"/>
  <c r="AE78" i="6"/>
  <c r="AE77" i="6"/>
  <c r="AE76" i="6"/>
  <c r="AE75" i="6"/>
  <c r="AE74" i="6"/>
  <c r="R71" i="6"/>
  <c r="Q71" i="6"/>
  <c r="P71" i="6"/>
  <c r="O71" i="6"/>
  <c r="N71" i="6"/>
  <c r="M71" i="6"/>
  <c r="L71" i="6"/>
  <c r="K71" i="6"/>
  <c r="J71" i="6"/>
  <c r="I71" i="6"/>
  <c r="H71" i="6"/>
  <c r="E71" i="6"/>
  <c r="D71" i="6"/>
  <c r="T70" i="6"/>
  <c r="G70" i="6"/>
  <c r="G71" i="6" s="1"/>
  <c r="AE69" i="6"/>
  <c r="AE68" i="6"/>
  <c r="AE67" i="6"/>
  <c r="AE66" i="6"/>
  <c r="F65" i="6"/>
  <c r="AE65" i="6" s="1"/>
  <c r="AE64" i="6"/>
  <c r="F63" i="6"/>
  <c r="AE63" i="6" s="1"/>
  <c r="AE62" i="6"/>
  <c r="AE61" i="6"/>
  <c r="AE60" i="6"/>
  <c r="AE59" i="6"/>
  <c r="AE58" i="6"/>
  <c r="AE57" i="6"/>
  <c r="AE56" i="6"/>
  <c r="T53" i="6"/>
  <c r="S53" i="6"/>
  <c r="R53" i="6"/>
  <c r="Q53" i="6"/>
  <c r="P53" i="6"/>
  <c r="O53" i="6"/>
  <c r="N53" i="6"/>
  <c r="M53" i="6"/>
  <c r="L53" i="6"/>
  <c r="K53" i="6"/>
  <c r="J53" i="6"/>
  <c r="I53" i="6"/>
  <c r="H53" i="6"/>
  <c r="G53" i="6"/>
  <c r="F53" i="6"/>
  <c r="E53" i="6"/>
  <c r="D53" i="6"/>
  <c r="AE52" i="6"/>
  <c r="AE51" i="6"/>
  <c r="S48" i="6"/>
  <c r="R48" i="6"/>
  <c r="Q48" i="6"/>
  <c r="P48" i="6"/>
  <c r="O48" i="6"/>
  <c r="N48" i="6"/>
  <c r="M48" i="6"/>
  <c r="L48" i="6"/>
  <c r="K48" i="6"/>
  <c r="J48" i="6"/>
  <c r="I48" i="6"/>
  <c r="H48" i="6"/>
  <c r="E48" i="6"/>
  <c r="D48" i="6"/>
  <c r="AE47" i="6"/>
  <c r="T47" i="6"/>
  <c r="AC47" i="6" s="1"/>
  <c r="AE46" i="6"/>
  <c r="G45" i="6"/>
  <c r="AE45" i="6" s="1"/>
  <c r="T44" i="6"/>
  <c r="AC44" i="6" s="1"/>
  <c r="G44" i="6"/>
  <c r="F44" i="6"/>
  <c r="F48" i="6" s="1"/>
  <c r="T42" i="6"/>
  <c r="S42" i="6"/>
  <c r="R42" i="6"/>
  <c r="Q42" i="6"/>
  <c r="O42" i="6"/>
  <c r="N42" i="6"/>
  <c r="L42" i="6"/>
  <c r="I42" i="6"/>
  <c r="H42" i="6"/>
  <c r="G42" i="6"/>
  <c r="F42" i="6"/>
  <c r="E42" i="6"/>
  <c r="D42" i="6"/>
  <c r="AE41" i="6"/>
  <c r="AE40" i="6"/>
  <c r="AE39" i="6"/>
  <c r="AE38" i="6"/>
  <c r="P37" i="6"/>
  <c r="M37" i="6"/>
  <c r="M42" i="6" s="1"/>
  <c r="AE36" i="6"/>
  <c r="P35" i="6"/>
  <c r="K35" i="6"/>
  <c r="K42" i="6" s="1"/>
  <c r="J35" i="6"/>
  <c r="J42" i="6" s="1"/>
  <c r="O30" i="6"/>
  <c r="N30" i="6"/>
  <c r="M30" i="6"/>
  <c r="L30" i="6"/>
  <c r="K30" i="6"/>
  <c r="J30" i="6"/>
  <c r="I30" i="6"/>
  <c r="H30" i="6"/>
  <c r="G30" i="6"/>
  <c r="F30" i="6"/>
  <c r="E30" i="6"/>
  <c r="D30" i="6"/>
  <c r="AE28" i="6"/>
  <c r="AE27" i="6"/>
  <c r="M21" i="6"/>
  <c r="P20" i="6"/>
  <c r="O20" i="6"/>
  <c r="N20" i="6"/>
  <c r="M20" i="6"/>
  <c r="L20" i="6"/>
  <c r="K20" i="6"/>
  <c r="J20" i="6"/>
  <c r="I20" i="6"/>
  <c r="H20" i="6"/>
  <c r="G20" i="6"/>
  <c r="F20" i="6"/>
  <c r="E20" i="6"/>
  <c r="D20" i="6"/>
  <c r="AE18" i="6"/>
  <c r="AE17" i="6"/>
  <c r="AE16" i="6"/>
  <c r="AE15" i="6"/>
  <c r="H13" i="6"/>
  <c r="E13" i="6"/>
  <c r="AE11" i="6"/>
  <c r="AE10" i="6"/>
  <c r="AE9" i="6"/>
  <c r="T8" i="6"/>
  <c r="S8" i="6"/>
  <c r="S13" i="6" s="1"/>
  <c r="S23" i="6" s="1"/>
  <c r="R8" i="6"/>
  <c r="R13" i="6" s="1"/>
  <c r="R23" i="6" s="1"/>
  <c r="Q8" i="6"/>
  <c r="P8" i="6"/>
  <c r="P13" i="6" s="1"/>
  <c r="P23" i="6" s="1"/>
  <c r="O8" i="6"/>
  <c r="O13" i="6" s="1"/>
  <c r="N8" i="6"/>
  <c r="N13" i="6" s="1"/>
  <c r="M8" i="6"/>
  <c r="M13" i="6" s="1"/>
  <c r="L8" i="6"/>
  <c r="L13" i="6" s="1"/>
  <c r="K8" i="6"/>
  <c r="K13" i="6" s="1"/>
  <c r="J8" i="6"/>
  <c r="J13" i="6" s="1"/>
  <c r="I8" i="6"/>
  <c r="I13" i="6" s="1"/>
  <c r="G8" i="6"/>
  <c r="G13" i="6" s="1"/>
  <c r="F8" i="6"/>
  <c r="F13" i="6" s="1"/>
  <c r="D8" i="6"/>
  <c r="D13" i="6" s="1"/>
  <c r="U100" i="5"/>
  <c r="W83" i="5"/>
  <c r="U101" i="5"/>
  <c r="AC70" i="6" l="1"/>
  <c r="AC71" i="6" s="1"/>
  <c r="AC23" i="6"/>
  <c r="AC32" i="6" s="1"/>
  <c r="AC95" i="6" s="1"/>
  <c r="AC110" i="6" s="1"/>
  <c r="AD110" i="6" s="1"/>
  <c r="L23" i="6"/>
  <c r="L32" i="6" s="1"/>
  <c r="T13" i="6"/>
  <c r="T23" i="6" s="1"/>
  <c r="T89" i="6"/>
  <c r="K23" i="6"/>
  <c r="K32" i="6" s="1"/>
  <c r="O23" i="6"/>
  <c r="O32" i="6" s="1"/>
  <c r="T71" i="6"/>
  <c r="AA71" i="6"/>
  <c r="R92" i="6"/>
  <c r="Q92" i="6"/>
  <c r="P32" i="6"/>
  <c r="AC108" i="6"/>
  <c r="G48" i="6"/>
  <c r="G92" i="6" s="1"/>
  <c r="G23" i="6"/>
  <c r="G32" i="6" s="1"/>
  <c r="AE30" i="6"/>
  <c r="D23" i="6"/>
  <c r="D32" i="6" s="1"/>
  <c r="H23" i="6"/>
  <c r="H32" i="6" s="1"/>
  <c r="I23" i="6"/>
  <c r="I32" i="6" s="1"/>
  <c r="M23" i="6"/>
  <c r="M32" i="6" s="1"/>
  <c r="AE53" i="6"/>
  <c r="F23" i="6"/>
  <c r="F32" i="6" s="1"/>
  <c r="AC53" i="6"/>
  <c r="P42" i="6"/>
  <c r="P92" i="6" s="1"/>
  <c r="AE79" i="6"/>
  <c r="O92" i="6"/>
  <c r="AE108" i="6"/>
  <c r="AA42" i="6"/>
  <c r="D92" i="6"/>
  <c r="H92" i="6"/>
  <c r="L92" i="6"/>
  <c r="N92" i="6"/>
  <c r="J23" i="6"/>
  <c r="J32" i="6" s="1"/>
  <c r="N23" i="6"/>
  <c r="N32" i="6" s="1"/>
  <c r="AE20" i="6"/>
  <c r="E23" i="6"/>
  <c r="E32" i="6" s="1"/>
  <c r="AE37" i="6"/>
  <c r="E92" i="6"/>
  <c r="I92" i="6"/>
  <c r="M92" i="6"/>
  <c r="AC89" i="6"/>
  <c r="Q13" i="6"/>
  <c r="Q23" i="6" s="1"/>
  <c r="J92" i="6"/>
  <c r="K92" i="6"/>
  <c r="T48" i="6"/>
  <c r="AE44" i="6"/>
  <c r="AE48" i="6" s="1"/>
  <c r="AE8" i="6"/>
  <c r="AE13" i="6" s="1"/>
  <c r="F71" i="6"/>
  <c r="F92" i="6" s="1"/>
  <c r="S89" i="6"/>
  <c r="AE35" i="6"/>
  <c r="AE70" i="6"/>
  <c r="AE71" i="6" s="1"/>
  <c r="AD23" i="6" l="1"/>
  <c r="AD30" i="6"/>
  <c r="P95" i="6"/>
  <c r="P110" i="6" s="1"/>
  <c r="AA48" i="6"/>
  <c r="AA92" i="6" s="1"/>
  <c r="L95" i="6"/>
  <c r="L110" i="6" s="1"/>
  <c r="AC48" i="6"/>
  <c r="T92" i="6"/>
  <c r="AD13" i="6"/>
  <c r="AD20" i="6"/>
  <c r="S92" i="6"/>
  <c r="O95" i="6"/>
  <c r="O110" i="6" s="1"/>
  <c r="K95" i="6"/>
  <c r="K110" i="6" s="1"/>
  <c r="G95" i="6"/>
  <c r="G110" i="6" s="1"/>
  <c r="D95" i="6"/>
  <c r="D110" i="6" s="1"/>
  <c r="J95" i="6"/>
  <c r="J110" i="6" s="1"/>
  <c r="H95" i="6"/>
  <c r="H110" i="6" s="1"/>
  <c r="M95" i="6"/>
  <c r="M110" i="6" s="1"/>
  <c r="AE42" i="6"/>
  <c r="I95" i="6"/>
  <c r="I110" i="6" s="1"/>
  <c r="E95" i="6"/>
  <c r="E110" i="6" s="1"/>
  <c r="N95" i="6"/>
  <c r="N110" i="6" s="1"/>
  <c r="F95" i="6"/>
  <c r="F110" i="6" s="1"/>
  <c r="AE23" i="6"/>
  <c r="AD32" i="6" l="1"/>
  <c r="AF23" i="6"/>
  <c r="AE32" i="6"/>
  <c r="AF30" i="6"/>
  <c r="AF20" i="6"/>
  <c r="AF13" i="6"/>
  <c r="AD95" i="6" l="1"/>
  <c r="AE95" i="6"/>
  <c r="AF32" i="6"/>
  <c r="AE110" i="6" l="1"/>
  <c r="AF110" i="6" s="1"/>
  <c r="AF95" i="6"/>
  <c r="T102" i="5" l="1"/>
  <c r="W101" i="5"/>
  <c r="W100" i="5"/>
  <c r="W97" i="5"/>
  <c r="W96" i="5"/>
  <c r="U97" i="5"/>
  <c r="U96" i="5"/>
  <c r="T98" i="5"/>
  <c r="W92" i="5"/>
  <c r="W87" i="5"/>
  <c r="W88" i="5"/>
  <c r="W89" i="5"/>
  <c r="W90" i="5"/>
  <c r="W86" i="5"/>
  <c r="U87" i="5"/>
  <c r="U88" i="5"/>
  <c r="U89" i="5"/>
  <c r="U90" i="5"/>
  <c r="U86" i="5"/>
  <c r="T93" i="5"/>
  <c r="T91" i="5"/>
  <c r="T75" i="5"/>
  <c r="W71" i="5"/>
  <c r="W72" i="5"/>
  <c r="W73" i="5"/>
  <c r="W74" i="5"/>
  <c r="W70" i="5"/>
  <c r="U71" i="5"/>
  <c r="U72" i="5"/>
  <c r="U73" i="5"/>
  <c r="U74" i="5"/>
  <c r="U70" i="5"/>
  <c r="W53" i="5"/>
  <c r="W54" i="5"/>
  <c r="W55" i="5"/>
  <c r="W56" i="5"/>
  <c r="W57" i="5"/>
  <c r="W58" i="5"/>
  <c r="W59" i="5"/>
  <c r="W60" i="5"/>
  <c r="W61" i="5"/>
  <c r="W62" i="5"/>
  <c r="W63" i="5"/>
  <c r="W64" i="5"/>
  <c r="W65" i="5"/>
  <c r="W52" i="5"/>
  <c r="U53" i="5"/>
  <c r="U54" i="5"/>
  <c r="U55" i="5"/>
  <c r="U56" i="5"/>
  <c r="U57" i="5"/>
  <c r="U58" i="5"/>
  <c r="U59" i="5"/>
  <c r="U60" i="5"/>
  <c r="U61" i="5"/>
  <c r="U62" i="5"/>
  <c r="U63" i="5"/>
  <c r="U64" i="5"/>
  <c r="U65" i="5"/>
  <c r="U52" i="5"/>
  <c r="T66" i="5"/>
  <c r="U66" i="5" s="1"/>
  <c r="W48" i="5"/>
  <c r="W47" i="5"/>
  <c r="T49" i="5"/>
  <c r="U48" i="5"/>
  <c r="U47" i="5"/>
  <c r="W41" i="5"/>
  <c r="W42" i="5"/>
  <c r="W43" i="5"/>
  <c r="U41" i="5"/>
  <c r="U42" i="5"/>
  <c r="U40" i="5"/>
  <c r="T38" i="5"/>
  <c r="T43" i="5"/>
  <c r="T44" i="5" s="1"/>
  <c r="W40" i="5"/>
  <c r="T40" i="5"/>
  <c r="W31" i="5"/>
  <c r="W32" i="5"/>
  <c r="W33" i="5"/>
  <c r="W34" i="5"/>
  <c r="W35" i="5"/>
  <c r="W36" i="5"/>
  <c r="W37" i="5"/>
  <c r="U32" i="5"/>
  <c r="U33" i="5"/>
  <c r="U34" i="5"/>
  <c r="U35" i="5"/>
  <c r="U36" i="5"/>
  <c r="U37" i="5"/>
  <c r="U31" i="5"/>
  <c r="W25" i="5"/>
  <c r="W24" i="5"/>
  <c r="U25" i="5"/>
  <c r="U24" i="5"/>
  <c r="W15" i="5"/>
  <c r="W16" i="5"/>
  <c r="W17" i="5"/>
  <c r="W14" i="5"/>
  <c r="U15" i="5"/>
  <c r="U16" i="5"/>
  <c r="U17" i="5"/>
  <c r="U14" i="5"/>
  <c r="W9" i="5"/>
  <c r="W10" i="5"/>
  <c r="W11" i="5"/>
  <c r="U9" i="5"/>
  <c r="U10" i="5"/>
  <c r="U11" i="5"/>
  <c r="T26" i="5"/>
  <c r="T8" i="5"/>
  <c r="T12" i="5" s="1"/>
  <c r="T18" i="5"/>
  <c r="S98" i="5"/>
  <c r="U38" i="5" l="1"/>
  <c r="U43" i="5"/>
  <c r="T67" i="5"/>
  <c r="T77" i="5" s="1"/>
  <c r="W66" i="5"/>
  <c r="T20" i="5"/>
  <c r="T28" i="5" s="1"/>
  <c r="S75" i="5"/>
  <c r="S67" i="5"/>
  <c r="S49" i="5"/>
  <c r="S44" i="5"/>
  <c r="S38" i="5"/>
  <c r="W91" i="5"/>
  <c r="T81" i="5" l="1"/>
  <c r="T104" i="5" s="1"/>
  <c r="W75" i="5"/>
  <c r="S102" i="5"/>
  <c r="U102" i="5" s="1"/>
  <c r="U92" i="5"/>
  <c r="S91" i="5"/>
  <c r="S26" i="5"/>
  <c r="S18" i="5"/>
  <c r="S8" i="5"/>
  <c r="P33" i="5"/>
  <c r="P31" i="5"/>
  <c r="S12" i="5" l="1"/>
  <c r="S20" i="5" s="1"/>
  <c r="S28" i="5" s="1"/>
  <c r="U8" i="5"/>
  <c r="W38" i="5"/>
  <c r="S93" i="5"/>
  <c r="S77" i="5"/>
  <c r="S81" i="5" l="1"/>
  <c r="S104" i="5" l="1"/>
  <c r="U81" i="5"/>
  <c r="R47" i="3"/>
  <c r="R102" i="5" l="1"/>
  <c r="Q102" i="5"/>
  <c r="P102" i="5"/>
  <c r="O102" i="5"/>
  <c r="N102" i="5"/>
  <c r="M102" i="5"/>
  <c r="L102" i="5"/>
  <c r="K102" i="5"/>
  <c r="J102" i="5"/>
  <c r="I102" i="5"/>
  <c r="H102" i="5"/>
  <c r="G102" i="5"/>
  <c r="F102" i="5"/>
  <c r="E102" i="5"/>
  <c r="D102" i="5"/>
  <c r="Y101" i="5"/>
  <c r="Y100" i="5"/>
  <c r="R98" i="5"/>
  <c r="Q98" i="5"/>
  <c r="P98" i="5"/>
  <c r="O98" i="5"/>
  <c r="N98" i="5"/>
  <c r="M98" i="5"/>
  <c r="L98" i="5"/>
  <c r="K98" i="5"/>
  <c r="J98" i="5"/>
  <c r="I98" i="5"/>
  <c r="H98" i="5"/>
  <c r="F98" i="5"/>
  <c r="E98" i="5"/>
  <c r="U98" i="5"/>
  <c r="G97" i="5"/>
  <c r="G98" i="5" s="1"/>
  <c r="D97" i="5"/>
  <c r="Y96" i="5"/>
  <c r="W98" i="5"/>
  <c r="D96" i="5"/>
  <c r="D98" i="5" s="1"/>
  <c r="Y92" i="5"/>
  <c r="Z91" i="5"/>
  <c r="X91" i="5"/>
  <c r="R91" i="5"/>
  <c r="U91" i="5" s="1"/>
  <c r="Q91" i="5"/>
  <c r="Q93" i="5" s="1"/>
  <c r="P91" i="5"/>
  <c r="P93" i="5" s="1"/>
  <c r="O91" i="5"/>
  <c r="O93" i="5" s="1"/>
  <c r="N91" i="5"/>
  <c r="N93" i="5" s="1"/>
  <c r="M91" i="5"/>
  <c r="M93" i="5" s="1"/>
  <c r="L91" i="5"/>
  <c r="L93" i="5" s="1"/>
  <c r="K91" i="5"/>
  <c r="K93" i="5" s="1"/>
  <c r="J91" i="5"/>
  <c r="J93" i="5" s="1"/>
  <c r="I91" i="5"/>
  <c r="I93" i="5" s="1"/>
  <c r="H91" i="5"/>
  <c r="H93" i="5" s="1"/>
  <c r="G91" i="5"/>
  <c r="G93" i="5" s="1"/>
  <c r="F91" i="5"/>
  <c r="F93" i="5" s="1"/>
  <c r="E91" i="5"/>
  <c r="E93" i="5" s="1"/>
  <c r="D91" i="5"/>
  <c r="D93" i="5" s="1"/>
  <c r="Y90" i="5"/>
  <c r="Y89" i="5"/>
  <c r="Y88" i="5"/>
  <c r="W93" i="5"/>
  <c r="Y87" i="5"/>
  <c r="Y86" i="5"/>
  <c r="U83" i="5"/>
  <c r="H83" i="5"/>
  <c r="Y83" i="5" s="1"/>
  <c r="R75" i="5"/>
  <c r="Q75" i="5"/>
  <c r="P75" i="5"/>
  <c r="O75" i="5"/>
  <c r="N75" i="5"/>
  <c r="M75" i="5"/>
  <c r="L75" i="5"/>
  <c r="K75" i="5"/>
  <c r="J75" i="5"/>
  <c r="I75" i="5"/>
  <c r="H75" i="5"/>
  <c r="G75" i="5"/>
  <c r="F75" i="5"/>
  <c r="E75" i="5"/>
  <c r="D75" i="5"/>
  <c r="Y74" i="5"/>
  <c r="Y73" i="5"/>
  <c r="Y72" i="5"/>
  <c r="Y71" i="5"/>
  <c r="Y70" i="5"/>
  <c r="U75" i="5"/>
  <c r="R67" i="5"/>
  <c r="Q67" i="5"/>
  <c r="P67" i="5"/>
  <c r="O67" i="5"/>
  <c r="N67" i="5"/>
  <c r="M67" i="5"/>
  <c r="L67" i="5"/>
  <c r="K67" i="5"/>
  <c r="J67" i="5"/>
  <c r="I67" i="5"/>
  <c r="H67" i="5"/>
  <c r="E67" i="5"/>
  <c r="D67" i="5"/>
  <c r="G66" i="5"/>
  <c r="G67" i="5" s="1"/>
  <c r="Y65" i="5"/>
  <c r="Y64" i="5"/>
  <c r="Y63" i="5"/>
  <c r="Y62" i="5"/>
  <c r="F61" i="5"/>
  <c r="Y61" i="5" s="1"/>
  <c r="Y60" i="5"/>
  <c r="F59" i="5"/>
  <c r="Y59" i="5" s="1"/>
  <c r="Y58" i="5"/>
  <c r="Y57" i="5"/>
  <c r="Y56" i="5"/>
  <c r="Y55" i="5"/>
  <c r="Y54" i="5"/>
  <c r="Y53" i="5"/>
  <c r="Y52" i="5"/>
  <c r="W67" i="5"/>
  <c r="U67" i="5"/>
  <c r="U49" i="5"/>
  <c r="R49" i="5"/>
  <c r="Q49" i="5"/>
  <c r="P49" i="5"/>
  <c r="O49" i="5"/>
  <c r="N49" i="5"/>
  <c r="M49" i="5"/>
  <c r="L49" i="5"/>
  <c r="K49" i="5"/>
  <c r="J49" i="5"/>
  <c r="I49" i="5"/>
  <c r="H49" i="5"/>
  <c r="G49" i="5"/>
  <c r="F49" i="5"/>
  <c r="E49" i="5"/>
  <c r="D49" i="5"/>
  <c r="Y48" i="5"/>
  <c r="Y47" i="5"/>
  <c r="W49" i="5"/>
  <c r="R44" i="5"/>
  <c r="Q44" i="5"/>
  <c r="P44" i="5"/>
  <c r="O44" i="5"/>
  <c r="N44" i="5"/>
  <c r="M44" i="5"/>
  <c r="L44" i="5"/>
  <c r="K44" i="5"/>
  <c r="J44" i="5"/>
  <c r="I44" i="5"/>
  <c r="H44" i="5"/>
  <c r="E44" i="5"/>
  <c r="D44" i="5"/>
  <c r="Y43" i="5"/>
  <c r="Y42" i="5"/>
  <c r="G41" i="5"/>
  <c r="Y41" i="5" s="1"/>
  <c r="W44" i="5"/>
  <c r="U44" i="5"/>
  <c r="G40" i="5"/>
  <c r="F40" i="5"/>
  <c r="F44" i="5" s="1"/>
  <c r="R38" i="5"/>
  <c r="Q38" i="5"/>
  <c r="P38" i="5"/>
  <c r="O38" i="5"/>
  <c r="N38" i="5"/>
  <c r="L38" i="5"/>
  <c r="I38" i="5"/>
  <c r="H38" i="5"/>
  <c r="G38" i="5"/>
  <c r="F38" i="5"/>
  <c r="E38" i="5"/>
  <c r="D38" i="5"/>
  <c r="Y37" i="5"/>
  <c r="Y36" i="5"/>
  <c r="Y35" i="5"/>
  <c r="Y34" i="5"/>
  <c r="M33" i="5"/>
  <c r="Y33" i="5" s="1"/>
  <c r="Y32" i="5"/>
  <c r="K31" i="5"/>
  <c r="K38" i="5" s="1"/>
  <c r="J31" i="5"/>
  <c r="J38" i="5" s="1"/>
  <c r="U26" i="5"/>
  <c r="R26" i="5"/>
  <c r="Q26" i="5"/>
  <c r="P26" i="5"/>
  <c r="O26" i="5"/>
  <c r="N26" i="5"/>
  <c r="M26" i="5"/>
  <c r="L26" i="5"/>
  <c r="K26" i="5"/>
  <c r="J26" i="5"/>
  <c r="I26" i="5"/>
  <c r="H26" i="5"/>
  <c r="G26" i="5"/>
  <c r="F26" i="5"/>
  <c r="E26" i="5"/>
  <c r="D26" i="5"/>
  <c r="Y25" i="5"/>
  <c r="Y24" i="5"/>
  <c r="W26" i="5"/>
  <c r="M19" i="5"/>
  <c r="R18" i="5"/>
  <c r="Q18" i="5"/>
  <c r="P18" i="5"/>
  <c r="O18" i="5"/>
  <c r="N18" i="5"/>
  <c r="M18" i="5"/>
  <c r="L18" i="5"/>
  <c r="K18" i="5"/>
  <c r="J18" i="5"/>
  <c r="I18" i="5"/>
  <c r="H18" i="5"/>
  <c r="G18" i="5"/>
  <c r="F18" i="5"/>
  <c r="E18" i="5"/>
  <c r="D18" i="5"/>
  <c r="Y17" i="5"/>
  <c r="Y16" i="5"/>
  <c r="Y15" i="5"/>
  <c r="Y14" i="5"/>
  <c r="W18" i="5"/>
  <c r="U18" i="5"/>
  <c r="H12" i="5"/>
  <c r="E12" i="5"/>
  <c r="Y11" i="5"/>
  <c r="Y10" i="5"/>
  <c r="Y9" i="5"/>
  <c r="R8" i="5"/>
  <c r="Q8" i="5"/>
  <c r="P8" i="5"/>
  <c r="P12" i="5" s="1"/>
  <c r="O8" i="5"/>
  <c r="O12" i="5" s="1"/>
  <c r="N8" i="5"/>
  <c r="N12" i="5" s="1"/>
  <c r="N20" i="5" s="1"/>
  <c r="N28" i="5" s="1"/>
  <c r="M8" i="5"/>
  <c r="M12" i="5" s="1"/>
  <c r="L8" i="5"/>
  <c r="L12" i="5" s="1"/>
  <c r="K8" i="5"/>
  <c r="K12" i="5" s="1"/>
  <c r="J8" i="5"/>
  <c r="J12" i="5" s="1"/>
  <c r="J20" i="5" s="1"/>
  <c r="J28" i="5" s="1"/>
  <c r="I8" i="5"/>
  <c r="I12" i="5" s="1"/>
  <c r="I20" i="5" s="1"/>
  <c r="G8" i="5"/>
  <c r="G12" i="5" s="1"/>
  <c r="F8" i="5"/>
  <c r="F12" i="5" s="1"/>
  <c r="D8" i="5"/>
  <c r="D12" i="5" s="1"/>
  <c r="D20" i="5" s="1"/>
  <c r="S101" i="3"/>
  <c r="S100" i="3"/>
  <c r="S92" i="3"/>
  <c r="S87" i="3"/>
  <c r="S88" i="3"/>
  <c r="S89" i="3"/>
  <c r="S90" i="3"/>
  <c r="S86" i="3"/>
  <c r="S47" i="3"/>
  <c r="I28" i="5" l="1"/>
  <c r="W8" i="5"/>
  <c r="W12" i="5" s="1"/>
  <c r="F20" i="5"/>
  <c r="F28" i="5" s="1"/>
  <c r="H20" i="5"/>
  <c r="H28" i="5" s="1"/>
  <c r="G44" i="5"/>
  <c r="N77" i="5"/>
  <c r="N81" i="5" s="1"/>
  <c r="N104" i="5" s="1"/>
  <c r="D28" i="5"/>
  <c r="G20" i="5"/>
  <c r="G28" i="5" s="1"/>
  <c r="K20" i="5"/>
  <c r="K28" i="5" s="1"/>
  <c r="O20" i="5"/>
  <c r="O28" i="5" s="1"/>
  <c r="Q12" i="5"/>
  <c r="Q20" i="5" s="1"/>
  <c r="Q28" i="5" s="1"/>
  <c r="I77" i="5"/>
  <c r="I81" i="5" s="1"/>
  <c r="I104" i="5" s="1"/>
  <c r="Y26" i="5"/>
  <c r="Y49" i="5"/>
  <c r="R77" i="5"/>
  <c r="Y75" i="5"/>
  <c r="U12" i="5"/>
  <c r="U20" i="5" s="1"/>
  <c r="U28" i="5" s="1"/>
  <c r="V26" i="5" s="1"/>
  <c r="V28" i="5" s="1"/>
  <c r="Y18" i="5"/>
  <c r="Q77" i="5"/>
  <c r="W77" i="5" s="1"/>
  <c r="W102" i="5"/>
  <c r="Y102" i="5"/>
  <c r="Y91" i="5"/>
  <c r="Y93" i="5" s="1"/>
  <c r="E77" i="5"/>
  <c r="L20" i="5"/>
  <c r="L28" i="5" s="1"/>
  <c r="P20" i="5"/>
  <c r="P28" i="5" s="1"/>
  <c r="M20" i="5"/>
  <c r="M28" i="5" s="1"/>
  <c r="J77" i="5"/>
  <c r="J81" i="5" s="1"/>
  <c r="J104" i="5" s="1"/>
  <c r="G77" i="5"/>
  <c r="O77" i="5"/>
  <c r="E20" i="5"/>
  <c r="E28" i="5" s="1"/>
  <c r="D77" i="5"/>
  <c r="H77" i="5"/>
  <c r="L77" i="5"/>
  <c r="P77" i="5"/>
  <c r="D81" i="5"/>
  <c r="D104" i="5" s="1"/>
  <c r="H81" i="5"/>
  <c r="H104" i="5" s="1"/>
  <c r="U77" i="5"/>
  <c r="K77" i="5"/>
  <c r="K81" i="5" s="1"/>
  <c r="K104" i="5" s="1"/>
  <c r="Y8" i="5"/>
  <c r="Y12" i="5" s="1"/>
  <c r="R12" i="5"/>
  <c r="R20" i="5" s="1"/>
  <c r="R28" i="5" s="1"/>
  <c r="M38" i="5"/>
  <c r="M77" i="5" s="1"/>
  <c r="M81" i="5" s="1"/>
  <c r="M104" i="5" s="1"/>
  <c r="F67" i="5"/>
  <c r="F77" i="5" s="1"/>
  <c r="R93" i="5"/>
  <c r="U93" i="5" s="1"/>
  <c r="Y97" i="5"/>
  <c r="Y98" i="5" s="1"/>
  <c r="Y40" i="5"/>
  <c r="Y44" i="5" s="1"/>
  <c r="Y66" i="5"/>
  <c r="Y67" i="5" s="1"/>
  <c r="Y31" i="5"/>
  <c r="Y38" i="5" s="1"/>
  <c r="S97" i="3"/>
  <c r="S96" i="3"/>
  <c r="R98" i="3"/>
  <c r="R102" i="3"/>
  <c r="U92" i="3"/>
  <c r="U87" i="3"/>
  <c r="U88" i="3"/>
  <c r="U89" i="3"/>
  <c r="U90" i="3"/>
  <c r="U86" i="3"/>
  <c r="R91" i="3"/>
  <c r="S71" i="3"/>
  <c r="S72" i="3"/>
  <c r="S73" i="3"/>
  <c r="S74" i="3"/>
  <c r="S70" i="3"/>
  <c r="S66" i="3"/>
  <c r="S52" i="3"/>
  <c r="R67" i="3"/>
  <c r="R75" i="3"/>
  <c r="U71" i="3"/>
  <c r="U72" i="3"/>
  <c r="U73" i="3"/>
  <c r="U74" i="3"/>
  <c r="U70" i="3"/>
  <c r="U42" i="3"/>
  <c r="U48" i="3"/>
  <c r="U47" i="3"/>
  <c r="U53" i="3"/>
  <c r="U54" i="3"/>
  <c r="U55" i="3"/>
  <c r="U56" i="3"/>
  <c r="U57" i="3"/>
  <c r="U58" i="3"/>
  <c r="U59" i="3"/>
  <c r="U60" i="3"/>
  <c r="U61" i="3"/>
  <c r="U62" i="3"/>
  <c r="U63" i="3"/>
  <c r="U64" i="3"/>
  <c r="U65" i="3"/>
  <c r="U66" i="3"/>
  <c r="U52" i="3"/>
  <c r="S53" i="3"/>
  <c r="S54" i="3"/>
  <c r="S55" i="3"/>
  <c r="S56" i="3"/>
  <c r="S57" i="3"/>
  <c r="S58" i="3"/>
  <c r="S59" i="3"/>
  <c r="S60" i="3"/>
  <c r="S61" i="3"/>
  <c r="S62" i="3"/>
  <c r="S63" i="3"/>
  <c r="S64" i="3"/>
  <c r="S65" i="3"/>
  <c r="S48" i="3"/>
  <c r="R49" i="3"/>
  <c r="U41" i="3"/>
  <c r="U43" i="3"/>
  <c r="U40" i="3"/>
  <c r="U32" i="3"/>
  <c r="U33" i="3"/>
  <c r="U34" i="3"/>
  <c r="U35" i="3"/>
  <c r="U36" i="3"/>
  <c r="U37" i="3"/>
  <c r="U31" i="3"/>
  <c r="S41" i="3"/>
  <c r="S42" i="3"/>
  <c r="S43" i="3"/>
  <c r="S40" i="3"/>
  <c r="S32" i="3"/>
  <c r="S33" i="3"/>
  <c r="S34" i="3"/>
  <c r="S35" i="3"/>
  <c r="S36" i="3"/>
  <c r="S37" i="3"/>
  <c r="S31" i="3"/>
  <c r="S24" i="3"/>
  <c r="R44" i="3"/>
  <c r="R38" i="3"/>
  <c r="U25" i="3"/>
  <c r="U24" i="3"/>
  <c r="R26" i="3"/>
  <c r="U15" i="3"/>
  <c r="U16" i="3"/>
  <c r="U17" i="3"/>
  <c r="U14" i="3"/>
  <c r="U9" i="3"/>
  <c r="U10" i="3"/>
  <c r="U11" i="3"/>
  <c r="S15" i="3"/>
  <c r="S16" i="3"/>
  <c r="S17" i="3"/>
  <c r="S14" i="3"/>
  <c r="S9" i="3"/>
  <c r="S10" i="3"/>
  <c r="S11" i="3"/>
  <c r="R18" i="3"/>
  <c r="R8" i="3"/>
  <c r="R12" i="3" s="1"/>
  <c r="R20" i="3" s="1"/>
  <c r="R28" i="3" s="1"/>
  <c r="P31" i="2"/>
  <c r="R33" i="2"/>
  <c r="T33" i="2"/>
  <c r="T31" i="2"/>
  <c r="Q102" i="3"/>
  <c r="P102" i="3"/>
  <c r="O102" i="3"/>
  <c r="N102" i="3"/>
  <c r="M102" i="3"/>
  <c r="L102" i="3"/>
  <c r="K102" i="3"/>
  <c r="J102" i="3"/>
  <c r="I102" i="3"/>
  <c r="H102" i="3"/>
  <c r="G102" i="3"/>
  <c r="F102" i="3"/>
  <c r="E102" i="3"/>
  <c r="D102" i="3"/>
  <c r="W101" i="3"/>
  <c r="U101" i="3"/>
  <c r="W100" i="3"/>
  <c r="U100" i="3"/>
  <c r="Q98" i="3"/>
  <c r="P98" i="3"/>
  <c r="O98" i="3"/>
  <c r="N98" i="3"/>
  <c r="M98" i="3"/>
  <c r="L98" i="3"/>
  <c r="K98" i="3"/>
  <c r="J98" i="3"/>
  <c r="I98" i="3"/>
  <c r="H98" i="3"/>
  <c r="F98" i="3"/>
  <c r="E98" i="3"/>
  <c r="U97" i="3"/>
  <c r="G97" i="3"/>
  <c r="W97" i="3" s="1"/>
  <c r="D97" i="3"/>
  <c r="W96" i="3"/>
  <c r="U96" i="3"/>
  <c r="U98" i="3" s="1"/>
  <c r="D96" i="3"/>
  <c r="D98" i="3" s="1"/>
  <c r="W92" i="3"/>
  <c r="X91" i="3"/>
  <c r="V91" i="3"/>
  <c r="Q91" i="3"/>
  <c r="Q93" i="3" s="1"/>
  <c r="P91" i="3"/>
  <c r="P93" i="3" s="1"/>
  <c r="O91" i="3"/>
  <c r="O93" i="3" s="1"/>
  <c r="N91" i="3"/>
  <c r="N93" i="3" s="1"/>
  <c r="M91" i="3"/>
  <c r="M93" i="3" s="1"/>
  <c r="L91" i="3"/>
  <c r="L93" i="3" s="1"/>
  <c r="K91" i="3"/>
  <c r="K93" i="3" s="1"/>
  <c r="J91" i="3"/>
  <c r="J93" i="3" s="1"/>
  <c r="I91" i="3"/>
  <c r="I93" i="3" s="1"/>
  <c r="H91" i="3"/>
  <c r="H93" i="3" s="1"/>
  <c r="G91" i="3"/>
  <c r="G93" i="3" s="1"/>
  <c r="F91" i="3"/>
  <c r="F93" i="3" s="1"/>
  <c r="E91" i="3"/>
  <c r="E93" i="3" s="1"/>
  <c r="D91" i="3"/>
  <c r="D93" i="3" s="1"/>
  <c r="W90" i="3"/>
  <c r="W89" i="3"/>
  <c r="W88" i="3"/>
  <c r="W87" i="3"/>
  <c r="W86" i="3"/>
  <c r="S83" i="3"/>
  <c r="H83" i="3"/>
  <c r="W83" i="3" s="1"/>
  <c r="Q75" i="3"/>
  <c r="P75" i="3"/>
  <c r="O75" i="3"/>
  <c r="N75" i="3"/>
  <c r="M75" i="3"/>
  <c r="L75" i="3"/>
  <c r="K75" i="3"/>
  <c r="J75" i="3"/>
  <c r="I75" i="3"/>
  <c r="H75" i="3"/>
  <c r="G75" i="3"/>
  <c r="F75" i="3"/>
  <c r="E75" i="3"/>
  <c r="D75" i="3"/>
  <c r="W74" i="3"/>
  <c r="W73" i="3"/>
  <c r="W72" i="3"/>
  <c r="W71" i="3"/>
  <c r="W70" i="3"/>
  <c r="Q67" i="3"/>
  <c r="P67" i="3"/>
  <c r="O67" i="3"/>
  <c r="N67" i="3"/>
  <c r="M67" i="3"/>
  <c r="L67" i="3"/>
  <c r="K67" i="3"/>
  <c r="J67" i="3"/>
  <c r="I67" i="3"/>
  <c r="H67" i="3"/>
  <c r="E67" i="3"/>
  <c r="D67" i="3"/>
  <c r="G66" i="3"/>
  <c r="G67" i="3" s="1"/>
  <c r="W65" i="3"/>
  <c r="W64" i="3"/>
  <c r="W63" i="3"/>
  <c r="W62" i="3"/>
  <c r="F61" i="3"/>
  <c r="W61" i="3" s="1"/>
  <c r="W60" i="3"/>
  <c r="F59" i="3"/>
  <c r="W59" i="3" s="1"/>
  <c r="W58" i="3"/>
  <c r="W57" i="3"/>
  <c r="W56" i="3"/>
  <c r="W55" i="3"/>
  <c r="W54" i="3"/>
  <c r="W53" i="3"/>
  <c r="W52" i="3"/>
  <c r="Q49" i="3"/>
  <c r="P49" i="3"/>
  <c r="O49" i="3"/>
  <c r="N49" i="3"/>
  <c r="M49" i="3"/>
  <c r="L49" i="3"/>
  <c r="K49" i="3"/>
  <c r="J49" i="3"/>
  <c r="I49" i="3"/>
  <c r="H49" i="3"/>
  <c r="G49" i="3"/>
  <c r="F49" i="3"/>
  <c r="E49" i="3"/>
  <c r="D49" i="3"/>
  <c r="W48" i="3"/>
  <c r="W47" i="3"/>
  <c r="Q44" i="3"/>
  <c r="P44" i="3"/>
  <c r="O44" i="3"/>
  <c r="N44" i="3"/>
  <c r="M44" i="3"/>
  <c r="L44" i="3"/>
  <c r="K44" i="3"/>
  <c r="J44" i="3"/>
  <c r="I44" i="3"/>
  <c r="H44" i="3"/>
  <c r="E44" i="3"/>
  <c r="D44" i="3"/>
  <c r="W43" i="3"/>
  <c r="W42" i="3"/>
  <c r="G41" i="3"/>
  <c r="W41" i="3" s="1"/>
  <c r="G40" i="3"/>
  <c r="F40" i="3"/>
  <c r="F44" i="3" s="1"/>
  <c r="Q38" i="3"/>
  <c r="O38" i="3"/>
  <c r="N38" i="3"/>
  <c r="L38" i="3"/>
  <c r="I38" i="3"/>
  <c r="H38" i="3"/>
  <c r="G38" i="3"/>
  <c r="F38" i="3"/>
  <c r="E38" i="3"/>
  <c r="D38" i="3"/>
  <c r="W37" i="3"/>
  <c r="W36" i="3"/>
  <c r="W35" i="3"/>
  <c r="W34" i="3"/>
  <c r="M33" i="3"/>
  <c r="M38" i="3" s="1"/>
  <c r="W32" i="3"/>
  <c r="P31" i="3"/>
  <c r="P38" i="3" s="1"/>
  <c r="K31" i="3"/>
  <c r="K38" i="3" s="1"/>
  <c r="J31" i="3"/>
  <c r="Q26" i="3"/>
  <c r="P26" i="3"/>
  <c r="O26" i="3"/>
  <c r="N26" i="3"/>
  <c r="M26" i="3"/>
  <c r="L26" i="3"/>
  <c r="K26" i="3"/>
  <c r="J26" i="3"/>
  <c r="I26" i="3"/>
  <c r="H26" i="3"/>
  <c r="G26" i="3"/>
  <c r="F26" i="3"/>
  <c r="E26" i="3"/>
  <c r="D26" i="3"/>
  <c r="W25" i="3"/>
  <c r="S25" i="3"/>
  <c r="W24" i="3"/>
  <c r="M19" i="3"/>
  <c r="Q18" i="3"/>
  <c r="P18" i="3"/>
  <c r="O18" i="3"/>
  <c r="N18" i="3"/>
  <c r="M18" i="3"/>
  <c r="L18" i="3"/>
  <c r="K18" i="3"/>
  <c r="J18" i="3"/>
  <c r="I18" i="3"/>
  <c r="H18" i="3"/>
  <c r="G18" i="3"/>
  <c r="F18" i="3"/>
  <c r="E18" i="3"/>
  <c r="D18" i="3"/>
  <c r="W17" i="3"/>
  <c r="W16" i="3"/>
  <c r="W15" i="3"/>
  <c r="W14" i="3"/>
  <c r="H12" i="3"/>
  <c r="E12" i="3"/>
  <c r="W11" i="3"/>
  <c r="W10" i="3"/>
  <c r="W9" i="3"/>
  <c r="Q8" i="3"/>
  <c r="Q12" i="3" s="1"/>
  <c r="Q20" i="3" s="1"/>
  <c r="Q28" i="3" s="1"/>
  <c r="P8" i="3"/>
  <c r="P12" i="3" s="1"/>
  <c r="P20" i="3" s="1"/>
  <c r="O8" i="3"/>
  <c r="O12" i="3" s="1"/>
  <c r="O20" i="3" s="1"/>
  <c r="N8" i="3"/>
  <c r="N12" i="3" s="1"/>
  <c r="M8" i="3"/>
  <c r="M12" i="3" s="1"/>
  <c r="L8" i="3"/>
  <c r="L12" i="3" s="1"/>
  <c r="L20" i="3" s="1"/>
  <c r="K8" i="3"/>
  <c r="K12" i="3" s="1"/>
  <c r="K20" i="3" s="1"/>
  <c r="J8" i="3"/>
  <c r="J12" i="3" s="1"/>
  <c r="I8" i="3"/>
  <c r="I12" i="3" s="1"/>
  <c r="I20" i="3" s="1"/>
  <c r="I28" i="3" s="1"/>
  <c r="G8" i="3"/>
  <c r="G12" i="3" s="1"/>
  <c r="G20" i="3" s="1"/>
  <c r="F8" i="3"/>
  <c r="F12" i="3" s="1"/>
  <c r="D8" i="3"/>
  <c r="D12" i="3" s="1"/>
  <c r="V104" i="1"/>
  <c r="T24" i="2"/>
  <c r="R97" i="2"/>
  <c r="R96" i="2"/>
  <c r="R86" i="2"/>
  <c r="Q102" i="2"/>
  <c r="T101" i="2"/>
  <c r="T100" i="2"/>
  <c r="T98" i="2"/>
  <c r="T97" i="2"/>
  <c r="T96" i="2"/>
  <c r="Q98" i="2"/>
  <c r="T92" i="2"/>
  <c r="R92" i="2"/>
  <c r="T87" i="2"/>
  <c r="T88" i="2"/>
  <c r="T89" i="2"/>
  <c r="T90" i="2"/>
  <c r="R87" i="2"/>
  <c r="R88" i="2"/>
  <c r="R89" i="2"/>
  <c r="R90" i="2"/>
  <c r="Q91" i="2"/>
  <c r="R83" i="2"/>
  <c r="T86" i="2"/>
  <c r="T74" i="2"/>
  <c r="R70" i="2"/>
  <c r="T70" i="2"/>
  <c r="T66" i="2"/>
  <c r="T71" i="2"/>
  <c r="T72" i="2"/>
  <c r="T73" i="2"/>
  <c r="R71" i="2"/>
  <c r="R72" i="2"/>
  <c r="R73" i="2"/>
  <c r="R74" i="2"/>
  <c r="Q75" i="2"/>
  <c r="T53" i="2"/>
  <c r="T54" i="2"/>
  <c r="T55" i="2"/>
  <c r="T56" i="2"/>
  <c r="T57" i="2"/>
  <c r="T58" i="2"/>
  <c r="T59" i="2"/>
  <c r="T60" i="2"/>
  <c r="T61" i="2"/>
  <c r="T62" i="2"/>
  <c r="T63" i="2"/>
  <c r="T64" i="2"/>
  <c r="T65" i="2"/>
  <c r="T52" i="2"/>
  <c r="R52" i="2"/>
  <c r="Q67" i="2"/>
  <c r="R53" i="2"/>
  <c r="R54" i="2"/>
  <c r="R55" i="2"/>
  <c r="R56" i="2"/>
  <c r="R57" i="2"/>
  <c r="R58" i="2"/>
  <c r="R59" i="2"/>
  <c r="R60" i="2"/>
  <c r="R61" i="2"/>
  <c r="R62" i="2"/>
  <c r="R63" i="2"/>
  <c r="R64" i="2"/>
  <c r="R65" i="2"/>
  <c r="R66" i="2"/>
  <c r="R48" i="2"/>
  <c r="R47" i="2"/>
  <c r="R49" i="2" s="1"/>
  <c r="R43" i="2"/>
  <c r="R42" i="2"/>
  <c r="T48" i="2"/>
  <c r="T47" i="2"/>
  <c r="T49" i="2" s="1"/>
  <c r="Q49" i="2"/>
  <c r="T41" i="2"/>
  <c r="T42" i="2"/>
  <c r="T43" i="2"/>
  <c r="T40" i="2"/>
  <c r="R41" i="2"/>
  <c r="R40" i="2"/>
  <c r="R44" i="2" s="1"/>
  <c r="Q44" i="2"/>
  <c r="Q38" i="2"/>
  <c r="T32" i="2"/>
  <c r="T34" i="2"/>
  <c r="T35" i="2"/>
  <c r="T36" i="2"/>
  <c r="T37" i="2"/>
  <c r="R32" i="2"/>
  <c r="R34" i="2"/>
  <c r="R35" i="2"/>
  <c r="R36" i="2"/>
  <c r="R37" i="2"/>
  <c r="Q26" i="2"/>
  <c r="R25" i="2"/>
  <c r="R24" i="2"/>
  <c r="T16" i="2"/>
  <c r="T25" i="2"/>
  <c r="T26" i="2" s="1"/>
  <c r="T17" i="2"/>
  <c r="R14" i="2"/>
  <c r="R11" i="2"/>
  <c r="R17" i="2"/>
  <c r="R16" i="2"/>
  <c r="R15" i="2"/>
  <c r="Q18" i="2"/>
  <c r="R10" i="2"/>
  <c r="T9" i="2"/>
  <c r="T10" i="2"/>
  <c r="T11" i="2"/>
  <c r="Q8" i="2"/>
  <c r="T8" i="2" s="1"/>
  <c r="R9" i="2"/>
  <c r="T15" i="2"/>
  <c r="T14" i="2"/>
  <c r="U91" i="2"/>
  <c r="V16" i="2"/>
  <c r="J18" i="2"/>
  <c r="P102" i="2"/>
  <c r="O102" i="2"/>
  <c r="N102" i="2"/>
  <c r="M102" i="2"/>
  <c r="L102" i="2"/>
  <c r="K102" i="2"/>
  <c r="J102" i="2"/>
  <c r="I102" i="2"/>
  <c r="H102" i="2"/>
  <c r="G102" i="2"/>
  <c r="F102" i="2"/>
  <c r="E102" i="2"/>
  <c r="D102" i="2"/>
  <c r="V101" i="2"/>
  <c r="R101" i="2"/>
  <c r="V100" i="2"/>
  <c r="R100" i="2"/>
  <c r="P98" i="2"/>
  <c r="O98" i="2"/>
  <c r="N98" i="2"/>
  <c r="M98" i="2"/>
  <c r="L98" i="2"/>
  <c r="K98" i="2"/>
  <c r="J98" i="2"/>
  <c r="I98" i="2"/>
  <c r="H98" i="2"/>
  <c r="F98" i="2"/>
  <c r="E98" i="2"/>
  <c r="G97" i="2"/>
  <c r="G98" i="2" s="1"/>
  <c r="D97" i="2"/>
  <c r="V96" i="2"/>
  <c r="D96" i="2"/>
  <c r="V92" i="2"/>
  <c r="W91" i="2"/>
  <c r="P91" i="2"/>
  <c r="O91" i="2"/>
  <c r="O93" i="2" s="1"/>
  <c r="N91" i="2"/>
  <c r="N93" i="2" s="1"/>
  <c r="M91" i="2"/>
  <c r="M93" i="2" s="1"/>
  <c r="L91" i="2"/>
  <c r="L93" i="2" s="1"/>
  <c r="K91" i="2"/>
  <c r="K93" i="2" s="1"/>
  <c r="J91" i="2"/>
  <c r="J93" i="2" s="1"/>
  <c r="I91" i="2"/>
  <c r="I93" i="2" s="1"/>
  <c r="H91" i="2"/>
  <c r="H93" i="2" s="1"/>
  <c r="G91" i="2"/>
  <c r="G93" i="2" s="1"/>
  <c r="F91" i="2"/>
  <c r="F93" i="2" s="1"/>
  <c r="E91" i="2"/>
  <c r="E93" i="2" s="1"/>
  <c r="D91" i="2"/>
  <c r="D93" i="2" s="1"/>
  <c r="V90" i="2"/>
  <c r="V89" i="2"/>
  <c r="V88" i="2"/>
  <c r="V87" i="2"/>
  <c r="V86" i="2"/>
  <c r="H83" i="2"/>
  <c r="V83" i="2" s="1"/>
  <c r="P75" i="2"/>
  <c r="O75" i="2"/>
  <c r="N75" i="2"/>
  <c r="M75" i="2"/>
  <c r="L75" i="2"/>
  <c r="K75" i="2"/>
  <c r="J75" i="2"/>
  <c r="I75" i="2"/>
  <c r="H75" i="2"/>
  <c r="G75" i="2"/>
  <c r="F75" i="2"/>
  <c r="E75" i="2"/>
  <c r="D75" i="2"/>
  <c r="V74" i="2"/>
  <c r="V73" i="2"/>
  <c r="V72" i="2"/>
  <c r="V71" i="2"/>
  <c r="V70" i="2"/>
  <c r="P67" i="2"/>
  <c r="O67" i="2"/>
  <c r="N67" i="2"/>
  <c r="M67" i="2"/>
  <c r="L67" i="2"/>
  <c r="K67" i="2"/>
  <c r="J67" i="2"/>
  <c r="I67" i="2"/>
  <c r="H67" i="2"/>
  <c r="E67" i="2"/>
  <c r="D67" i="2"/>
  <c r="G66" i="2"/>
  <c r="V66" i="2" s="1"/>
  <c r="V65" i="2"/>
  <c r="V64" i="2"/>
  <c r="V63" i="2"/>
  <c r="V62" i="2"/>
  <c r="F61" i="2"/>
  <c r="V61" i="2" s="1"/>
  <c r="V60" i="2"/>
  <c r="F59" i="2"/>
  <c r="V58" i="2"/>
  <c r="V57" i="2"/>
  <c r="V56" i="2"/>
  <c r="V55" i="2"/>
  <c r="V54" i="2"/>
  <c r="V53" i="2"/>
  <c r="V52" i="2"/>
  <c r="P49" i="2"/>
  <c r="O49" i="2"/>
  <c r="N49" i="2"/>
  <c r="M49" i="2"/>
  <c r="L49" i="2"/>
  <c r="K49" i="2"/>
  <c r="J49" i="2"/>
  <c r="I49" i="2"/>
  <c r="H49" i="2"/>
  <c r="G49" i="2"/>
  <c r="F49" i="2"/>
  <c r="E49" i="2"/>
  <c r="D49" i="2"/>
  <c r="V48" i="2"/>
  <c r="V47" i="2"/>
  <c r="P44" i="2"/>
  <c r="O44" i="2"/>
  <c r="N44" i="2"/>
  <c r="M44" i="2"/>
  <c r="L44" i="2"/>
  <c r="K44" i="2"/>
  <c r="J44" i="2"/>
  <c r="I44" i="2"/>
  <c r="H44" i="2"/>
  <c r="E44" i="2"/>
  <c r="D44" i="2"/>
  <c r="V43" i="2"/>
  <c r="V42" i="2"/>
  <c r="G41" i="2"/>
  <c r="V41" i="2" s="1"/>
  <c r="G40" i="2"/>
  <c r="F40" i="2"/>
  <c r="F44" i="2" s="1"/>
  <c r="O38" i="2"/>
  <c r="N38" i="2"/>
  <c r="L38" i="2"/>
  <c r="I38" i="2"/>
  <c r="H38" i="2"/>
  <c r="G38" i="2"/>
  <c r="F38" i="2"/>
  <c r="E38" i="2"/>
  <c r="D38" i="2"/>
  <c r="V37" i="2"/>
  <c r="V36" i="2"/>
  <c r="V35" i="2"/>
  <c r="V34" i="2"/>
  <c r="M33" i="2"/>
  <c r="M38" i="2" s="1"/>
  <c r="V32" i="2"/>
  <c r="P38" i="2"/>
  <c r="K31" i="2"/>
  <c r="K38" i="2" s="1"/>
  <c r="J31" i="2"/>
  <c r="J38" i="2" s="1"/>
  <c r="P26" i="2"/>
  <c r="O26" i="2"/>
  <c r="N26" i="2"/>
  <c r="M26" i="2"/>
  <c r="L26" i="2"/>
  <c r="K26" i="2"/>
  <c r="J26" i="2"/>
  <c r="I26" i="2"/>
  <c r="H26" i="2"/>
  <c r="G26" i="2"/>
  <c r="F26" i="2"/>
  <c r="E26" i="2"/>
  <c r="D26" i="2"/>
  <c r="V25" i="2"/>
  <c r="V24" i="2"/>
  <c r="M19" i="2"/>
  <c r="P18" i="2"/>
  <c r="O18" i="2"/>
  <c r="N18" i="2"/>
  <c r="M18" i="2"/>
  <c r="L18" i="2"/>
  <c r="K18" i="2"/>
  <c r="I18" i="2"/>
  <c r="H18" i="2"/>
  <c r="G18" i="2"/>
  <c r="F18" i="2"/>
  <c r="E18" i="2"/>
  <c r="D18" i="2"/>
  <c r="V17" i="2"/>
  <c r="V15" i="2"/>
  <c r="V14" i="2"/>
  <c r="H12" i="2"/>
  <c r="H20" i="2" s="1"/>
  <c r="H28" i="2" s="1"/>
  <c r="E12" i="2"/>
  <c r="V11" i="2"/>
  <c r="V10" i="2"/>
  <c r="V9" i="2"/>
  <c r="P8" i="2"/>
  <c r="P12" i="2" s="1"/>
  <c r="P20" i="2" s="1"/>
  <c r="O8" i="2"/>
  <c r="N8" i="2"/>
  <c r="N12" i="2" s="1"/>
  <c r="N20" i="2" s="1"/>
  <c r="M8" i="2"/>
  <c r="M12" i="2" s="1"/>
  <c r="M20" i="2" s="1"/>
  <c r="L8" i="2"/>
  <c r="L12" i="2" s="1"/>
  <c r="L20" i="2" s="1"/>
  <c r="L28" i="2" s="1"/>
  <c r="K8" i="2"/>
  <c r="K12" i="2" s="1"/>
  <c r="J8" i="2"/>
  <c r="J12" i="2" s="1"/>
  <c r="I8" i="2"/>
  <c r="I12" i="2" s="1"/>
  <c r="G8" i="2"/>
  <c r="G12" i="2" s="1"/>
  <c r="G20" i="2" s="1"/>
  <c r="F8" i="2"/>
  <c r="D8" i="2"/>
  <c r="D12" i="2" s="1"/>
  <c r="W20" i="5" l="1"/>
  <c r="W28" i="5" s="1"/>
  <c r="X12" i="5"/>
  <c r="J20" i="3"/>
  <c r="J28" i="3" s="1"/>
  <c r="N20" i="3"/>
  <c r="N28" i="3" s="1"/>
  <c r="N81" i="3" s="1"/>
  <c r="N104" i="3" s="1"/>
  <c r="L28" i="3"/>
  <c r="P28" i="3"/>
  <c r="U91" i="3"/>
  <c r="U93" i="3" s="1"/>
  <c r="R81" i="5"/>
  <c r="O81" i="5"/>
  <c r="O104" i="5" s="1"/>
  <c r="Q81" i="5"/>
  <c r="Q104" i="5" s="1"/>
  <c r="Q12" i="2"/>
  <c r="Q20" i="2" s="1"/>
  <c r="Q28" i="2" s="1"/>
  <c r="T38" i="2"/>
  <c r="W33" i="3"/>
  <c r="S102" i="3"/>
  <c r="S8" i="3"/>
  <c r="S12" i="3" s="1"/>
  <c r="U8" i="3"/>
  <c r="R91" i="2"/>
  <c r="R93" i="2" s="1"/>
  <c r="R77" i="3"/>
  <c r="R81" i="3" s="1"/>
  <c r="R93" i="3"/>
  <c r="S93" i="3" s="1"/>
  <c r="S91" i="3"/>
  <c r="R104" i="5"/>
  <c r="V18" i="5"/>
  <c r="P81" i="5"/>
  <c r="P104" i="5" s="1"/>
  <c r="Y77" i="5"/>
  <c r="E81" i="5"/>
  <c r="E104" i="5" s="1"/>
  <c r="L81" i="5"/>
  <c r="L104" i="5" s="1"/>
  <c r="G81" i="5"/>
  <c r="G104" i="5" s="1"/>
  <c r="F81" i="5"/>
  <c r="F104" i="5" s="1"/>
  <c r="V12" i="5"/>
  <c r="W81" i="5"/>
  <c r="W104" i="5" s="1"/>
  <c r="X20" i="5"/>
  <c r="X77" i="5"/>
  <c r="Y20" i="5"/>
  <c r="Z12" i="5" s="1"/>
  <c r="X18" i="5"/>
  <c r="X26" i="5"/>
  <c r="S98" i="3"/>
  <c r="U26" i="3"/>
  <c r="S49" i="3"/>
  <c r="S67" i="3"/>
  <c r="H77" i="3"/>
  <c r="U102" i="3"/>
  <c r="H20" i="3"/>
  <c r="H28" i="3" s="1"/>
  <c r="U18" i="3"/>
  <c r="U20" i="3" s="1"/>
  <c r="V18" i="3" s="1"/>
  <c r="W26" i="3"/>
  <c r="D77" i="3"/>
  <c r="L77" i="3"/>
  <c r="L81" i="3" s="1"/>
  <c r="L104" i="3" s="1"/>
  <c r="D20" i="3"/>
  <c r="D28" i="3" s="1"/>
  <c r="D81" i="3" s="1"/>
  <c r="D104" i="3" s="1"/>
  <c r="U12" i="3"/>
  <c r="S44" i="3"/>
  <c r="W102" i="3"/>
  <c r="F20" i="3"/>
  <c r="F28" i="3" s="1"/>
  <c r="W31" i="3"/>
  <c r="W38" i="3" s="1"/>
  <c r="W49" i="3"/>
  <c r="G28" i="2"/>
  <c r="T75" i="2"/>
  <c r="K28" i="3"/>
  <c r="O28" i="3"/>
  <c r="M20" i="3"/>
  <c r="M28" i="3" s="1"/>
  <c r="W18" i="3"/>
  <c r="U44" i="3"/>
  <c r="U49" i="3"/>
  <c r="U67" i="3"/>
  <c r="S75" i="3"/>
  <c r="E77" i="3"/>
  <c r="I77" i="3"/>
  <c r="I81" i="3" s="1"/>
  <c r="I104" i="3" s="1"/>
  <c r="M77" i="3"/>
  <c r="Q77" i="3"/>
  <c r="R8" i="2"/>
  <c r="R31" i="2"/>
  <c r="R38" i="2" s="1"/>
  <c r="F67" i="2"/>
  <c r="F77" i="2" s="1"/>
  <c r="Q93" i="2"/>
  <c r="G28" i="3"/>
  <c r="E20" i="3"/>
  <c r="E28" i="3" s="1"/>
  <c r="E81" i="3" s="1"/>
  <c r="E104" i="3" s="1"/>
  <c r="P77" i="3"/>
  <c r="P81" i="3" s="1"/>
  <c r="P104" i="3" s="1"/>
  <c r="U75" i="3"/>
  <c r="N77" i="3"/>
  <c r="W91" i="3"/>
  <c r="W93" i="3" s="1"/>
  <c r="W98" i="3"/>
  <c r="G98" i="3"/>
  <c r="S18" i="3"/>
  <c r="S26" i="3"/>
  <c r="U38" i="3"/>
  <c r="G44" i="3"/>
  <c r="G77" i="3" s="1"/>
  <c r="G81" i="3" s="1"/>
  <c r="W75" i="3"/>
  <c r="O77" i="3"/>
  <c r="K77" i="3"/>
  <c r="K81" i="3" s="1"/>
  <c r="K104" i="3" s="1"/>
  <c r="W40" i="3"/>
  <c r="W44" i="3" s="1"/>
  <c r="W8" i="3"/>
  <c r="W12" i="3" s="1"/>
  <c r="S38" i="3"/>
  <c r="J38" i="3"/>
  <c r="J77" i="3" s="1"/>
  <c r="J81" i="3" s="1"/>
  <c r="J104" i="3" s="1"/>
  <c r="F67" i="3"/>
  <c r="F77" i="3" s="1"/>
  <c r="W66" i="3"/>
  <c r="W67" i="3" s="1"/>
  <c r="R98" i="2"/>
  <c r="Q77" i="2"/>
  <c r="T77" i="2" s="1"/>
  <c r="T102" i="2"/>
  <c r="T91" i="2"/>
  <c r="T93" i="2" s="1"/>
  <c r="T67" i="2"/>
  <c r="T18" i="2"/>
  <c r="T12" i="2"/>
  <c r="T44" i="2"/>
  <c r="D20" i="2"/>
  <c r="D28" i="2" s="1"/>
  <c r="R12" i="2"/>
  <c r="V26" i="2"/>
  <c r="V49" i="2"/>
  <c r="V75" i="2"/>
  <c r="I20" i="2"/>
  <c r="I28" i="2" s="1"/>
  <c r="N28" i="2"/>
  <c r="V40" i="2"/>
  <c r="V44" i="2" s="1"/>
  <c r="V91" i="2"/>
  <c r="V93" i="2" s="1"/>
  <c r="G67" i="2"/>
  <c r="D77" i="2"/>
  <c r="L77" i="2"/>
  <c r="L81" i="2" s="1"/>
  <c r="L104" i="2" s="1"/>
  <c r="G44" i="2"/>
  <c r="E77" i="2"/>
  <c r="I77" i="2"/>
  <c r="V102" i="2"/>
  <c r="M28" i="2"/>
  <c r="O77" i="2"/>
  <c r="H77" i="2"/>
  <c r="H81" i="2" s="1"/>
  <c r="H104" i="2" s="1"/>
  <c r="P77" i="2"/>
  <c r="V8" i="2"/>
  <c r="V12" i="2" s="1"/>
  <c r="K20" i="2"/>
  <c r="K28" i="2" s="1"/>
  <c r="E20" i="2"/>
  <c r="E28" i="2" s="1"/>
  <c r="R26" i="2"/>
  <c r="V33" i="2"/>
  <c r="R67" i="2"/>
  <c r="V59" i="2"/>
  <c r="V67" i="2" s="1"/>
  <c r="R75" i="2"/>
  <c r="R77" i="2" s="1"/>
  <c r="J77" i="2"/>
  <c r="N77" i="2"/>
  <c r="P93" i="2"/>
  <c r="D98" i="2"/>
  <c r="R102" i="2"/>
  <c r="R18" i="2"/>
  <c r="P28" i="2"/>
  <c r="J20" i="2"/>
  <c r="J28" i="2" s="1"/>
  <c r="V18" i="2"/>
  <c r="M77" i="2"/>
  <c r="K77" i="2"/>
  <c r="M81" i="2"/>
  <c r="M104" i="2" s="1"/>
  <c r="O12" i="2"/>
  <c r="V97" i="2"/>
  <c r="V98" i="2" s="1"/>
  <c r="V31" i="2"/>
  <c r="F12" i="2"/>
  <c r="F20" i="2" s="1"/>
  <c r="F28" i="2" s="1"/>
  <c r="R20" i="2" l="1"/>
  <c r="S18" i="2" s="1"/>
  <c r="R28" i="2"/>
  <c r="G104" i="3"/>
  <c r="T20" i="2"/>
  <c r="T28" i="2" s="1"/>
  <c r="H81" i="3"/>
  <c r="H104" i="3" s="1"/>
  <c r="V20" i="5"/>
  <c r="U104" i="5"/>
  <c r="Z20" i="5"/>
  <c r="Y28" i="5"/>
  <c r="Z18" i="5"/>
  <c r="Z26" i="5"/>
  <c r="X28" i="5"/>
  <c r="Z77" i="5"/>
  <c r="R104" i="3"/>
  <c r="U77" i="3"/>
  <c r="V77" i="3" s="1"/>
  <c r="S77" i="3"/>
  <c r="S20" i="3"/>
  <c r="S28" i="3" s="1"/>
  <c r="T26" i="3" s="1"/>
  <c r="T28" i="3" s="1"/>
  <c r="M81" i="3"/>
  <c r="M104" i="3" s="1"/>
  <c r="O81" i="3"/>
  <c r="O104" i="3" s="1"/>
  <c r="P81" i="2"/>
  <c r="P104" i="2" s="1"/>
  <c r="Q81" i="3"/>
  <c r="W77" i="3"/>
  <c r="F81" i="3"/>
  <c r="F104" i="3" s="1"/>
  <c r="U28" i="3"/>
  <c r="V20" i="3"/>
  <c r="V12" i="3"/>
  <c r="W20" i="3"/>
  <c r="X12" i="3" s="1"/>
  <c r="V26" i="3"/>
  <c r="Q81" i="2"/>
  <c r="U26" i="2"/>
  <c r="F81" i="2"/>
  <c r="F104" i="2" s="1"/>
  <c r="D81" i="2"/>
  <c r="D104" i="2" s="1"/>
  <c r="N81" i="2"/>
  <c r="N104" i="2" s="1"/>
  <c r="V38" i="2"/>
  <c r="O20" i="2"/>
  <c r="O28" i="2" s="1"/>
  <c r="O81" i="2" s="1"/>
  <c r="V20" i="2"/>
  <c r="W20" i="2" s="1"/>
  <c r="K81" i="2"/>
  <c r="K104" i="2" s="1"/>
  <c r="S26" i="2"/>
  <c r="S28" i="2" s="1"/>
  <c r="S12" i="2"/>
  <c r="G77" i="2"/>
  <c r="G81" i="2" s="1"/>
  <c r="G104" i="2" s="1"/>
  <c r="J81" i="2"/>
  <c r="J104" i="2" s="1"/>
  <c r="I81" i="2"/>
  <c r="I104" i="2" s="1"/>
  <c r="E81" i="2"/>
  <c r="E104" i="2" s="1"/>
  <c r="W12" i="2" l="1"/>
  <c r="Z28" i="5"/>
  <c r="Y81" i="5"/>
  <c r="X81" i="5"/>
  <c r="T18" i="3"/>
  <c r="T12" i="3"/>
  <c r="Q104" i="3"/>
  <c r="S81" i="3"/>
  <c r="S104" i="3" s="1"/>
  <c r="Q104" i="2"/>
  <c r="R81" i="2"/>
  <c r="R104" i="2" s="1"/>
  <c r="V28" i="3"/>
  <c r="U81" i="3"/>
  <c r="U104" i="3" s="1"/>
  <c r="V104" i="3" s="1"/>
  <c r="X20" i="3"/>
  <c r="W28" i="3"/>
  <c r="X26" i="3"/>
  <c r="X18" i="3"/>
  <c r="X77" i="3"/>
  <c r="U12" i="2"/>
  <c r="U77" i="2"/>
  <c r="U20" i="2"/>
  <c r="T81" i="2"/>
  <c r="U18" i="2"/>
  <c r="S20" i="2"/>
  <c r="O104" i="2"/>
  <c r="W26" i="2"/>
  <c r="V77" i="2"/>
  <c r="W77" i="2" s="1"/>
  <c r="V28" i="2"/>
  <c r="W28" i="2" s="1"/>
  <c r="W18" i="2"/>
  <c r="X104" i="5" l="1"/>
  <c r="Y104" i="5"/>
  <c r="Z104" i="5" s="1"/>
  <c r="Z81" i="5"/>
  <c r="T20" i="3"/>
  <c r="U81" i="2"/>
  <c r="T104" i="2"/>
  <c r="U104" i="2" s="1"/>
  <c r="W81" i="3"/>
  <c r="X28" i="3"/>
  <c r="V81" i="3"/>
  <c r="U28" i="2"/>
  <c r="V81" i="2"/>
  <c r="V104" i="2" s="1"/>
  <c r="W104" i="2" s="1"/>
  <c r="W81" i="2" l="1"/>
  <c r="W104" i="3"/>
  <c r="X104" i="3" s="1"/>
  <c r="X81" i="3"/>
  <c r="Q97" i="1"/>
  <c r="Q93" i="1"/>
  <c r="Q88" i="1"/>
  <c r="Q89" i="1"/>
  <c r="Q90" i="1"/>
  <c r="Q91" i="1"/>
  <c r="Q87" i="1"/>
  <c r="Q84" i="1"/>
  <c r="Q98" i="1"/>
  <c r="P99" i="1"/>
  <c r="S97" i="1"/>
  <c r="S102" i="1" l="1"/>
  <c r="S101" i="1"/>
  <c r="P32" i="1"/>
  <c r="S25" i="1"/>
  <c r="P92" i="1"/>
  <c r="Q41" i="1"/>
  <c r="S44" i="1"/>
  <c r="S43" i="1"/>
  <c r="Q34" i="1"/>
  <c r="S33" i="1"/>
  <c r="S93" i="1"/>
  <c r="S88" i="1"/>
  <c r="S89" i="1"/>
  <c r="S90" i="1"/>
  <c r="S91" i="1"/>
  <c r="S87" i="1"/>
  <c r="Q72" i="1"/>
  <c r="Q73" i="1"/>
  <c r="Q74" i="1"/>
  <c r="Q75" i="1"/>
  <c r="Q71" i="1"/>
  <c r="S72" i="1"/>
  <c r="S73" i="1"/>
  <c r="S74" i="1"/>
  <c r="S75" i="1"/>
  <c r="S71" i="1"/>
  <c r="S56" i="1"/>
  <c r="M34" i="1"/>
  <c r="S34" i="1" s="1"/>
  <c r="S48" i="1"/>
  <c r="Q48" i="1"/>
  <c r="S49" i="1"/>
  <c r="S54" i="1"/>
  <c r="S55" i="1"/>
  <c r="S57" i="1"/>
  <c r="S58" i="1"/>
  <c r="S59" i="1"/>
  <c r="S61" i="1"/>
  <c r="S63" i="1"/>
  <c r="S64" i="1"/>
  <c r="S65" i="1"/>
  <c r="S66" i="1"/>
  <c r="S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53" i="1"/>
  <c r="Q49" i="1"/>
  <c r="Q42" i="1"/>
  <c r="Q43" i="1"/>
  <c r="Q44" i="1"/>
  <c r="Q33" i="1"/>
  <c r="Q35" i="1"/>
  <c r="Q36" i="1"/>
  <c r="Q37" i="1"/>
  <c r="Q38" i="1"/>
  <c r="H39" i="1"/>
  <c r="G39" i="1"/>
  <c r="F39" i="1"/>
  <c r="E39" i="1"/>
  <c r="S35" i="1"/>
  <c r="S36" i="1"/>
  <c r="S37" i="1"/>
  <c r="S38" i="1"/>
  <c r="S15" i="1"/>
  <c r="S16" i="1"/>
  <c r="S17" i="1"/>
  <c r="S18" i="1"/>
  <c r="S26" i="1"/>
  <c r="Q26" i="1"/>
  <c r="Q25" i="1"/>
  <c r="P8" i="1"/>
  <c r="P39" i="1" l="1"/>
  <c r="Q32" i="1"/>
  <c r="P19" i="1" l="1"/>
  <c r="S14" i="1"/>
  <c r="Q15" i="1"/>
  <c r="Q16" i="1"/>
  <c r="Q17" i="1"/>
  <c r="Q18" i="1"/>
  <c r="Q14" i="1"/>
  <c r="S9" i="1"/>
  <c r="S10" i="1"/>
  <c r="S11" i="1"/>
  <c r="Q11" i="1"/>
  <c r="Q9" i="1"/>
  <c r="Q10" i="1"/>
  <c r="S92" i="1"/>
  <c r="S94" i="1" s="1"/>
  <c r="S50" i="1"/>
  <c r="O39" i="1"/>
  <c r="Q27" i="1"/>
  <c r="O19" i="1"/>
  <c r="O8" i="1"/>
  <c r="S103" i="1"/>
  <c r="Q102" i="1"/>
  <c r="Q101" i="1"/>
  <c r="N92" i="1"/>
  <c r="N94" i="1"/>
  <c r="N50" i="1"/>
  <c r="N39" i="1"/>
  <c r="N19" i="1"/>
  <c r="N8" i="1"/>
  <c r="Q8" i="1" l="1"/>
  <c r="Q50" i="1"/>
  <c r="Q76" i="1"/>
  <c r="M8" i="1"/>
  <c r="Q39" i="1" l="1"/>
  <c r="M39" i="1"/>
  <c r="M19" i="1" l="1"/>
  <c r="L39" i="1"/>
  <c r="L8" i="1"/>
  <c r="L19" i="1" l="1"/>
  <c r="K32" i="1"/>
  <c r="Q99" i="1"/>
  <c r="K99" i="1"/>
  <c r="K50" i="1"/>
  <c r="K45" i="1"/>
  <c r="S27" i="1"/>
  <c r="I39" i="1"/>
  <c r="D39" i="1"/>
  <c r="K8" i="1"/>
  <c r="K12" i="1" s="1"/>
  <c r="K19" i="1"/>
  <c r="J32" i="1"/>
  <c r="S32" i="1" s="1"/>
  <c r="J8" i="1"/>
  <c r="J19" i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O99" i="1"/>
  <c r="N99" i="1"/>
  <c r="M99" i="1"/>
  <c r="L99" i="1"/>
  <c r="J99" i="1"/>
  <c r="I99" i="1"/>
  <c r="H99" i="1"/>
  <c r="F99" i="1"/>
  <c r="E99" i="1"/>
  <c r="G98" i="1"/>
  <c r="S98" i="1" s="1"/>
  <c r="S99" i="1" s="1"/>
  <c r="D98" i="1"/>
  <c r="D97" i="1"/>
  <c r="T92" i="1"/>
  <c r="P94" i="1"/>
  <c r="O92" i="1"/>
  <c r="M92" i="1"/>
  <c r="L92" i="1"/>
  <c r="K92" i="1"/>
  <c r="K94" i="1" s="1"/>
  <c r="J92" i="1"/>
  <c r="J94" i="1" s="1"/>
  <c r="I92" i="1"/>
  <c r="H92" i="1"/>
  <c r="H94" i="1" s="1"/>
  <c r="G92" i="1"/>
  <c r="G94" i="1" s="1"/>
  <c r="F92" i="1"/>
  <c r="F94" i="1" s="1"/>
  <c r="E92" i="1"/>
  <c r="E94" i="1" s="1"/>
  <c r="D92" i="1"/>
  <c r="D94" i="1" s="1"/>
  <c r="H84" i="1"/>
  <c r="S84" i="1" s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P68" i="1"/>
  <c r="O68" i="1"/>
  <c r="N68" i="1"/>
  <c r="M68" i="1"/>
  <c r="L68" i="1"/>
  <c r="K68" i="1"/>
  <c r="J68" i="1"/>
  <c r="I68" i="1"/>
  <c r="H68" i="1"/>
  <c r="E68" i="1"/>
  <c r="D68" i="1"/>
  <c r="G67" i="1"/>
  <c r="S67" i="1" s="1"/>
  <c r="F62" i="1"/>
  <c r="S62" i="1" s="1"/>
  <c r="F60" i="1"/>
  <c r="S60" i="1" s="1"/>
  <c r="P50" i="1"/>
  <c r="O50" i="1"/>
  <c r="M50" i="1"/>
  <c r="L50" i="1"/>
  <c r="J50" i="1"/>
  <c r="I50" i="1"/>
  <c r="H50" i="1"/>
  <c r="G50" i="1"/>
  <c r="F50" i="1"/>
  <c r="E50" i="1"/>
  <c r="D50" i="1"/>
  <c r="P45" i="1"/>
  <c r="O45" i="1"/>
  <c r="N45" i="1"/>
  <c r="M45" i="1"/>
  <c r="L45" i="1"/>
  <c r="J45" i="1"/>
  <c r="I45" i="1"/>
  <c r="H45" i="1"/>
  <c r="E45" i="1"/>
  <c r="D45" i="1"/>
  <c r="G42" i="1"/>
  <c r="S42" i="1" s="1"/>
  <c r="G41" i="1"/>
  <c r="F41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M20" i="1"/>
  <c r="I19" i="1"/>
  <c r="H19" i="1"/>
  <c r="G19" i="1"/>
  <c r="F19" i="1"/>
  <c r="E19" i="1"/>
  <c r="D19" i="1"/>
  <c r="P12" i="1"/>
  <c r="O12" i="1"/>
  <c r="N12" i="1"/>
  <c r="M12" i="1"/>
  <c r="M21" i="1" s="1"/>
  <c r="L12" i="1"/>
  <c r="H12" i="1"/>
  <c r="E12" i="1"/>
  <c r="I8" i="1"/>
  <c r="I12" i="1" s="1"/>
  <c r="G8" i="1"/>
  <c r="G12" i="1" s="1"/>
  <c r="F8" i="1"/>
  <c r="D8" i="1"/>
  <c r="D12" i="1" s="1"/>
  <c r="S8" i="1" l="1"/>
  <c r="S12" i="1" s="1"/>
  <c r="O94" i="1"/>
  <c r="Q92" i="1"/>
  <c r="Q94" i="1" s="1"/>
  <c r="S41" i="1"/>
  <c r="S45" i="1" s="1"/>
  <c r="P78" i="1"/>
  <c r="S39" i="1"/>
  <c r="M29" i="1"/>
  <c r="M94" i="1"/>
  <c r="F12" i="1"/>
  <c r="F21" i="1" s="1"/>
  <c r="F29" i="1" s="1"/>
  <c r="K21" i="1"/>
  <c r="K29" i="1" s="1"/>
  <c r="G68" i="1"/>
  <c r="F45" i="1"/>
  <c r="K39" i="1"/>
  <c r="K78" i="1" s="1"/>
  <c r="G99" i="1"/>
  <c r="L21" i="1"/>
  <c r="L29" i="1" s="1"/>
  <c r="J39" i="1"/>
  <c r="J78" i="1" s="1"/>
  <c r="L94" i="1"/>
  <c r="N21" i="1"/>
  <c r="N29" i="1" s="1"/>
  <c r="D99" i="1"/>
  <c r="Q19" i="1"/>
  <c r="S68" i="1"/>
  <c r="E21" i="1"/>
  <c r="E29" i="1" s="1"/>
  <c r="G21" i="1"/>
  <c r="G29" i="1" s="1"/>
  <c r="S19" i="1"/>
  <c r="S76" i="1"/>
  <c r="P21" i="1"/>
  <c r="P29" i="1" s="1"/>
  <c r="Q103" i="1"/>
  <c r="Q12" i="1"/>
  <c r="I78" i="1"/>
  <c r="M78" i="1"/>
  <c r="N78" i="1"/>
  <c r="J12" i="1"/>
  <c r="J21" i="1" s="1"/>
  <c r="J29" i="1" s="1"/>
  <c r="H21" i="1"/>
  <c r="H29" i="1" s="1"/>
  <c r="O21" i="1"/>
  <c r="O29" i="1" s="1"/>
  <c r="Q45" i="1"/>
  <c r="E78" i="1"/>
  <c r="O78" i="1"/>
  <c r="D78" i="1"/>
  <c r="H78" i="1"/>
  <c r="L78" i="1"/>
  <c r="Q68" i="1"/>
  <c r="F68" i="1"/>
  <c r="I21" i="1"/>
  <c r="I29" i="1" s="1"/>
  <c r="D21" i="1"/>
  <c r="D29" i="1" s="1"/>
  <c r="G45" i="1"/>
  <c r="I94" i="1"/>
  <c r="P82" i="1" l="1"/>
  <c r="N82" i="1"/>
  <c r="G78" i="1"/>
  <c r="G82" i="1" s="1"/>
  <c r="G105" i="1" s="1"/>
  <c r="F78" i="1"/>
  <c r="S78" i="1" s="1"/>
  <c r="E82" i="1"/>
  <c r="E105" i="1" s="1"/>
  <c r="J82" i="1"/>
  <c r="J105" i="1" s="1"/>
  <c r="Q78" i="1"/>
  <c r="S21" i="1"/>
  <c r="L82" i="1"/>
  <c r="N105" i="1"/>
  <c r="M82" i="1"/>
  <c r="I82" i="1"/>
  <c r="D82" i="1"/>
  <c r="D105" i="1" s="1"/>
  <c r="H82" i="1"/>
  <c r="H105" i="1" s="1"/>
  <c r="O82" i="1"/>
  <c r="K82" i="1"/>
  <c r="K105" i="1" s="1"/>
  <c r="Q21" i="1"/>
  <c r="Q29" i="1" s="1"/>
  <c r="P105" i="1" l="1"/>
  <c r="Q82" i="1"/>
  <c r="T78" i="1"/>
  <c r="F82" i="1"/>
  <c r="F105" i="1" s="1"/>
  <c r="O105" i="1"/>
  <c r="Q105" i="1"/>
  <c r="M105" i="1"/>
  <c r="T12" i="1"/>
  <c r="S29" i="1"/>
  <c r="S82" i="1" s="1"/>
  <c r="S105" i="1" s="1"/>
  <c r="L105" i="1"/>
  <c r="I105" i="1"/>
  <c r="R27" i="1"/>
  <c r="R29" i="1" s="1"/>
  <c r="R19" i="1"/>
  <c r="R12" i="1"/>
  <c r="T21" i="1"/>
  <c r="T27" i="1"/>
  <c r="T19" i="1"/>
  <c r="T29" i="1" l="1"/>
  <c r="R21" i="1"/>
  <c r="T105" i="1" l="1"/>
  <c r="T82" i="1"/>
  <c r="AB20" i="6" l="1"/>
  <c r="AB13" i="6"/>
  <c r="AD92" i="6"/>
  <c r="AB23" i="6" l="1"/>
  <c r="R32" i="6"/>
  <c r="R95" i="6" s="1"/>
  <c r="R110" i="6" s="1"/>
  <c r="Q32" i="6"/>
  <c r="Q95" i="6" s="1"/>
  <c r="Q110" i="6" s="1"/>
  <c r="S32" i="6"/>
  <c r="S95" i="6" s="1"/>
  <c r="S110" i="6" s="1"/>
  <c r="T32" i="6"/>
  <c r="T95" i="6" s="1"/>
  <c r="T110" i="6" s="1"/>
  <c r="U32" i="6"/>
  <c r="U95" i="6" s="1"/>
  <c r="U110" i="6" s="1"/>
  <c r="AA32" i="6" l="1"/>
  <c r="AB30" i="6" s="1"/>
  <c r="AB32" i="6" s="1"/>
</calcChain>
</file>

<file path=xl/sharedStrings.xml><?xml version="1.0" encoding="utf-8"?>
<sst xmlns="http://schemas.openxmlformats.org/spreadsheetml/2006/main" count="793" uniqueCount="122">
  <si>
    <t>UNION DE CREDITO SALTILLO, S.A. DE C.V.</t>
  </si>
  <si>
    <t>(miles de pesos)</t>
  </si>
  <si>
    <t>DIC</t>
  </si>
  <si>
    <t xml:space="preserve">ENERO </t>
  </si>
  <si>
    <t>FEBRERO</t>
  </si>
  <si>
    <t xml:space="preserve">MARZO </t>
  </si>
  <si>
    <t>ABRIL</t>
  </si>
  <si>
    <t>MAYO</t>
  </si>
  <si>
    <t xml:space="preserve">JUNIO </t>
  </si>
  <si>
    <t>JULIO.</t>
  </si>
  <si>
    <t xml:space="preserve">AGOSTO </t>
  </si>
  <si>
    <t>SEPT</t>
  </si>
  <si>
    <t>OCT</t>
  </si>
  <si>
    <t>NOV</t>
  </si>
  <si>
    <t xml:space="preserve">ACUMULADO </t>
  </si>
  <si>
    <t>Cuentas:</t>
  </si>
  <si>
    <t>2020</t>
  </si>
  <si>
    <t>2021</t>
  </si>
  <si>
    <t xml:space="preserve">VARIACION </t>
  </si>
  <si>
    <t>%</t>
  </si>
  <si>
    <t xml:space="preserve">INGRESOS </t>
  </si>
  <si>
    <t>5105-(5105570502)</t>
  </si>
  <si>
    <t>Intereses Cartera Vigente</t>
  </si>
  <si>
    <t>Intereses con garantia liquida</t>
  </si>
  <si>
    <t>Intereses de cartera vencida</t>
  </si>
  <si>
    <t>Intereses de inversiones (INBURSA)</t>
  </si>
  <si>
    <t xml:space="preserve">INTERESES GANADOS </t>
  </si>
  <si>
    <t xml:space="preserve"> </t>
  </si>
  <si>
    <t>Comision por apertura de creditos</t>
  </si>
  <si>
    <t>Otras comisiones cobradas</t>
  </si>
  <si>
    <t>Otros Productos</t>
  </si>
  <si>
    <t xml:space="preserve">Ingresos por arrendamiento </t>
  </si>
  <si>
    <t>OTROS INGRESOS</t>
  </si>
  <si>
    <t>TOTAL DE INGRESOS</t>
  </si>
  <si>
    <t xml:space="preserve">EGRESOS </t>
  </si>
  <si>
    <t>COSTO DE CAPITAL</t>
  </si>
  <si>
    <t>Intereses pagados por inversiones</t>
  </si>
  <si>
    <t>Comisiones y tarifas pagadas</t>
  </si>
  <si>
    <t xml:space="preserve"> COSTO DE CAPITAL</t>
  </si>
  <si>
    <t xml:space="preserve">MARGEN DEL CAPITAL </t>
  </si>
  <si>
    <t xml:space="preserve">GASTOS DE ADMINISTRACION </t>
  </si>
  <si>
    <t>Sueldos</t>
  </si>
  <si>
    <t>Incentivo de productividad</t>
  </si>
  <si>
    <t>GRATIFICACION PROVISION</t>
  </si>
  <si>
    <t xml:space="preserve">Vacaciones </t>
  </si>
  <si>
    <t>Sueldos y Prestaciones</t>
  </si>
  <si>
    <t>Impuestos sobre sueldos</t>
  </si>
  <si>
    <t>Cuotas IMSS</t>
  </si>
  <si>
    <t>Cuotas RCV</t>
  </si>
  <si>
    <t>Aportaciones INFONAVIT</t>
  </si>
  <si>
    <t>Impuesto 2% sobre Nomina</t>
  </si>
  <si>
    <t>Honorarios y arrendamientos</t>
  </si>
  <si>
    <t>Honorarios por servicios profesionales</t>
  </si>
  <si>
    <t>Renta de oficinas</t>
  </si>
  <si>
    <t>Otros Gastos de Administracion</t>
  </si>
  <si>
    <t>Cuotas de Inspeccion</t>
  </si>
  <si>
    <t>Gastos de Viaje</t>
  </si>
  <si>
    <t>Gastos de reparacion y mantenimiento</t>
  </si>
  <si>
    <t xml:space="preserve">  - de mobiliario y equipo de ofna</t>
  </si>
  <si>
    <t xml:space="preserve">  - de equipo de transporte</t>
  </si>
  <si>
    <t xml:space="preserve">Seguros </t>
  </si>
  <si>
    <t>Fianzas</t>
  </si>
  <si>
    <t>Correo, Telefono y otros servicios</t>
  </si>
  <si>
    <t>Mensajeria, combustible y transp local</t>
  </si>
  <si>
    <t>Papeleria y articulos de ofna</t>
  </si>
  <si>
    <t>Energia Electrica</t>
  </si>
  <si>
    <t xml:space="preserve">Manuales </t>
  </si>
  <si>
    <t xml:space="preserve">Capacitacion </t>
  </si>
  <si>
    <t>Publicaciones</t>
  </si>
  <si>
    <t>Otros</t>
  </si>
  <si>
    <t>Otros Impuestos y Gastos</t>
  </si>
  <si>
    <t>Impuesto al Valor Agregado</t>
  </si>
  <si>
    <t>Otros Impuestos</t>
  </si>
  <si>
    <t xml:space="preserve">PTU </t>
  </si>
  <si>
    <t>Costo neto del periodo derivado de beneficios a los empleados</t>
  </si>
  <si>
    <t>Gastos No deducibles</t>
  </si>
  <si>
    <t>TOTAL GASTOS DE ADMINISTRACION</t>
  </si>
  <si>
    <t>UTILIDAD O PERDIDA ANTES DE DEPRECIACION, RESERVAS E IMPUESTOS</t>
  </si>
  <si>
    <t>OTROS EGRESOS GASTOS EXTRAORDINARIOS</t>
  </si>
  <si>
    <t>Depreciacion y amortizacion</t>
  </si>
  <si>
    <t>De Mobiliario y Equipo</t>
  </si>
  <si>
    <t>De Equipo de computo</t>
  </si>
  <si>
    <t>De Equipo de Transporte</t>
  </si>
  <si>
    <t>De Equipo de A/C</t>
  </si>
  <si>
    <t xml:space="preserve">De otros equipos arrendamiento </t>
  </si>
  <si>
    <t>Sub total</t>
  </si>
  <si>
    <t>Amortizacion Gastos Instalacion/Mejoras</t>
  </si>
  <si>
    <t>Depreciacion y Amortizacion</t>
  </si>
  <si>
    <t>Gastos por Reservas</t>
  </si>
  <si>
    <t>6291-6296</t>
  </si>
  <si>
    <t>Estimacion Reservas p/Castigos</t>
  </si>
  <si>
    <t>Recuperacion de Reservas p/Castigos</t>
  </si>
  <si>
    <t>Impuestos del Ejercicio</t>
  </si>
  <si>
    <t>ISR</t>
  </si>
  <si>
    <t>UTILIDA (PERDIDA) NETA</t>
  </si>
  <si>
    <t xml:space="preserve">ELABORO </t>
  </si>
  <si>
    <t>AUXILIAR CONTABLE</t>
  </si>
  <si>
    <t>HUGO ALEJANDRO GARCIA HEREDIA</t>
  </si>
  <si>
    <t>OTRAS PARTIDAS DE INGRESOS</t>
  </si>
  <si>
    <t>prima vacacional</t>
  </si>
  <si>
    <t xml:space="preserve"> AGUINALDO</t>
  </si>
  <si>
    <t>otros conceptos por sueldos</t>
  </si>
  <si>
    <t>Estado de Resultados del 01 al 31 de Diciembre de 2021</t>
  </si>
  <si>
    <t>Estado de Resultados del 01 al 31 de ENERO de 2022</t>
  </si>
  <si>
    <t>2022</t>
  </si>
  <si>
    <t>ENE</t>
  </si>
  <si>
    <t>Estado de Resultados del 01 al 28 de FEBRERO de 2022</t>
  </si>
  <si>
    <t>MARZO</t>
  </si>
  <si>
    <t>.</t>
  </si>
  <si>
    <t>CONTADOR GENERAL</t>
  </si>
  <si>
    <t>Estado de Resultados del 01 al 31 de MARZO de 2022</t>
  </si>
  <si>
    <t>ESTIMACION PREVENTIVA RIESGOS CREDITICIOS GASTO</t>
  </si>
  <si>
    <t>RESULTADOS DE LA OPERACIÓN ANTES DE
 DE IMPUESTOS</t>
  </si>
  <si>
    <t>JUNIO</t>
  </si>
  <si>
    <t>JULIO</t>
  </si>
  <si>
    <t>AGOSTO</t>
  </si>
  <si>
    <t>SEPTIEMBRE</t>
  </si>
  <si>
    <t>Intereses bancos(INBURSA)</t>
  </si>
  <si>
    <t>Intereses RENDIMIENTOS contrato inversiones (INBURSA)</t>
  </si>
  <si>
    <t>OCTUBRE</t>
  </si>
  <si>
    <t>Estado de Resultados del 01 al 30 de OCTUBRE de 2022</t>
  </si>
  <si>
    <t>+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</si>
</sst>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#,##0_ ;[Red]\-#,##0\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color theme="1"/>
      <name val="Arial"/>
      <family val="2"/>
    </font>
    <font>
      <sz val="10"/>
      <name val="MS Sans Serif"/>
    </font>
    <font>
      <b/>
      <sz val="9"/>
      <name val="Arial"/>
      <family val="2"/>
    </font>
    <font>
      <sz val="8"/>
      <name val="Arial"/>
      <family val="2"/>
    </font>
    <font>
      <sz val="9"/>
      <color theme="1"/>
      <name val="Arial"/>
      <family val="2"/>
    </font>
    <font>
      <b/>
      <sz val="8"/>
      <name val="Arial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70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2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3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2" fillId="0" borderId="1" xfId="3" applyFont="1" applyBorder="1" applyAlignment="1">
      <alignment horizontal="center"/>
    </xf>
    <xf numFmtId="49" fontId="2" fillId="0" borderId="1" xfId="0" applyNumberFormat="1" applyFont="1" applyBorder="1" applyAlignment="1">
      <alignment horizontal="center" wrapText="1"/>
    </xf>
    <xf numFmtId="49" fontId="6" fillId="0" borderId="1" xfId="0" applyNumberFormat="1" applyFont="1" applyBorder="1" applyAlignment="1">
      <alignment horizontal="center" wrapText="1"/>
    </xf>
    <xf numFmtId="0" fontId="2" fillId="2" borderId="0" xfId="0" applyFont="1" applyFill="1"/>
    <xf numFmtId="0" fontId="6" fillId="0" borderId="0" xfId="0" applyFont="1"/>
    <xf numFmtId="0" fontId="2" fillId="0" borderId="0" xfId="3" applyFont="1"/>
    <xf numFmtId="164" fontId="2" fillId="0" borderId="0" xfId="0" applyNumberFormat="1" applyFont="1"/>
    <xf numFmtId="164" fontId="2" fillId="2" borderId="0" xfId="0" applyNumberFormat="1" applyFont="1" applyFill="1"/>
    <xf numFmtId="164" fontId="2" fillId="0" borderId="0" xfId="0" applyNumberFormat="1" applyFont="1" applyAlignment="1">
      <alignment horizontal="center"/>
    </xf>
    <xf numFmtId="0" fontId="2" fillId="0" borderId="2" xfId="3" applyFont="1" applyBorder="1"/>
    <xf numFmtId="164" fontId="2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164" fontId="2" fillId="0" borderId="3" xfId="0" applyNumberFormat="1" applyFont="1" applyBorder="1"/>
    <xf numFmtId="164" fontId="2" fillId="2" borderId="3" xfId="0" applyNumberFormat="1" applyFont="1" applyFill="1" applyBorder="1"/>
    <xf numFmtId="9" fontId="7" fillId="0" borderId="0" xfId="2" applyFont="1" applyAlignment="1">
      <alignment horizontal="center"/>
    </xf>
    <xf numFmtId="0" fontId="5" fillId="0" borderId="0" xfId="0" applyFont="1"/>
    <xf numFmtId="164" fontId="2" fillId="0" borderId="2" xfId="0" applyNumberFormat="1" applyFont="1" applyBorder="1"/>
    <xf numFmtId="164" fontId="2" fillId="2" borderId="2" xfId="0" applyNumberFormat="1" applyFont="1" applyFill="1" applyBorder="1"/>
    <xf numFmtId="0" fontId="2" fillId="0" borderId="4" xfId="3" applyFont="1" applyBorder="1"/>
    <xf numFmtId="164" fontId="2" fillId="0" borderId="4" xfId="0" applyNumberFormat="1" applyFont="1" applyBorder="1"/>
    <xf numFmtId="9" fontId="7" fillId="0" borderId="4" xfId="2" applyFont="1" applyBorder="1" applyAlignment="1">
      <alignment horizontal="center"/>
    </xf>
    <xf numFmtId="0" fontId="5" fillId="0" borderId="0" xfId="3" applyFont="1"/>
    <xf numFmtId="0" fontId="5" fillId="0" borderId="4" xfId="3" applyFont="1" applyBorder="1"/>
    <xf numFmtId="164" fontId="2" fillId="0" borderId="3" xfId="0" applyNumberFormat="1" applyFont="1" applyBorder="1" applyAlignment="1">
      <alignment horizontal="center"/>
    </xf>
    <xf numFmtId="164" fontId="5" fillId="0" borderId="0" xfId="0" applyNumberFormat="1" applyFont="1"/>
    <xf numFmtId="164" fontId="5" fillId="0" borderId="0" xfId="0" applyNumberFormat="1" applyFont="1" applyAlignment="1">
      <alignment horizontal="center"/>
    </xf>
    <xf numFmtId="0" fontId="6" fillId="0" borderId="0" xfId="3" applyFont="1"/>
    <xf numFmtId="0" fontId="8" fillId="0" borderId="4" xfId="3" applyFont="1" applyBorder="1" applyAlignment="1">
      <alignment wrapText="1"/>
    </xf>
    <xf numFmtId="164" fontId="5" fillId="0" borderId="4" xfId="0" applyNumberFormat="1" applyFont="1" applyBorder="1"/>
    <xf numFmtId="9" fontId="3" fillId="0" borderId="4" xfId="2" applyFont="1" applyFill="1" applyBorder="1" applyAlignment="1">
      <alignment horizontal="center"/>
    </xf>
    <xf numFmtId="0" fontId="2" fillId="0" borderId="3" xfId="0" applyFont="1" applyBorder="1"/>
    <xf numFmtId="0" fontId="7" fillId="0" borderId="0" xfId="0" applyFont="1"/>
    <xf numFmtId="44" fontId="2" fillId="0" borderId="0" xfId="1" applyFont="1"/>
    <xf numFmtId="4" fontId="2" fillId="0" borderId="0" xfId="0" applyNumberFormat="1" applyFont="1" applyAlignment="1">
      <alignment horizontal="center"/>
    </xf>
    <xf numFmtId="0" fontId="2" fillId="0" borderId="2" xfId="0" applyFont="1" applyBorder="1"/>
    <xf numFmtId="164" fontId="2" fillId="0" borderId="0" xfId="0" applyNumberFormat="1" applyFont="1" applyFill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3" xfId="3" applyFont="1" applyBorder="1"/>
    <xf numFmtId="9" fontId="7" fillId="0" borderId="3" xfId="2" applyFont="1" applyBorder="1" applyAlignment="1">
      <alignment horizontal="center"/>
    </xf>
    <xf numFmtId="164" fontId="2" fillId="0" borderId="0" xfId="0" applyNumberFormat="1" applyFont="1" applyBorder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Fill="1"/>
    <xf numFmtId="164" fontId="2" fillId="0" borderId="3" xfId="0" applyNumberFormat="1" applyFont="1" applyFill="1" applyBorder="1"/>
    <xf numFmtId="0" fontId="3" fillId="0" borderId="0" xfId="0" applyFont="1" applyAlignment="1">
      <alignment horizontal="center"/>
    </xf>
    <xf numFmtId="0" fontId="2" fillId="0" borderId="0" xfId="3" applyFont="1" applyBorder="1"/>
    <xf numFmtId="164" fontId="2" fillId="0" borderId="0" xfId="0" applyNumberFormat="1" applyFont="1" applyBorder="1" applyAlignment="1">
      <alignment horizontal="center"/>
    </xf>
    <xf numFmtId="0" fontId="9" fillId="2" borderId="4" xfId="0" applyFont="1" applyFill="1" applyBorder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64" fontId="2" fillId="2" borderId="0" xfId="0" applyNumberFormat="1" applyFont="1" applyFill="1" applyBorder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64" fontId="5" fillId="0" borderId="0" xfId="0" applyNumberFormat="1" applyFont="1" applyBorder="1"/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4">
    <cellStyle name="Moneda" xfId="1" builtinId="4"/>
    <cellStyle name="Normal" xfId="0" builtinId="0"/>
    <cellStyle name="Normal 2" xfId="3" xr:uid="{00000000-0005-0000-0000-000002000000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28"/>
  <sheetViews>
    <sheetView topLeftCell="C91" zoomScaleNormal="100" workbookViewId="0">
      <selection activeCell="O109" sqref="O109"/>
    </sheetView>
  </sheetViews>
  <sheetFormatPr baseColWidth="10" defaultRowHeight="12" x14ac:dyDescent="0.2"/>
  <cols>
    <col min="1" max="1" width="15.7109375" style="1" customWidth="1"/>
    <col min="2" max="2" width="5" style="1" customWidth="1"/>
    <col min="3" max="3" width="48.140625" style="1" customWidth="1"/>
    <col min="4" max="4" width="7.7109375" style="1" customWidth="1"/>
    <col min="5" max="5" width="7.5703125" style="1" customWidth="1"/>
    <col min="6" max="6" width="9.28515625" style="12" customWidth="1"/>
    <col min="7" max="7" width="8.42578125" style="1" customWidth="1"/>
    <col min="8" max="8" width="8.28515625" style="1" customWidth="1"/>
    <col min="9" max="9" width="8.7109375" style="1" customWidth="1"/>
    <col min="10" max="10" width="6.5703125" style="1" customWidth="1"/>
    <col min="11" max="11" width="7.85546875" style="1" customWidth="1"/>
    <col min="12" max="12" width="8.42578125" style="1" customWidth="1"/>
    <col min="13" max="13" width="7" style="1" customWidth="1"/>
    <col min="14" max="14" width="8.140625" style="1" customWidth="1"/>
    <col min="15" max="15" width="8" style="1" customWidth="1"/>
    <col min="16" max="16" width="8.28515625" style="1" customWidth="1"/>
    <col min="17" max="17" width="10.42578125" style="1" customWidth="1"/>
    <col min="18" max="18" width="6.140625" style="4" bestFit="1" customWidth="1"/>
    <col min="19" max="19" width="12.28515625" style="1" bestFit="1" customWidth="1"/>
    <col min="20" max="20" width="6.140625" style="4" bestFit="1" customWidth="1"/>
    <col min="21" max="233" width="11.42578125" style="1"/>
    <col min="234" max="234" width="5" style="1" customWidth="1"/>
    <col min="235" max="235" width="51.140625" style="1" customWidth="1"/>
    <col min="236" max="236" width="0.5703125" style="1" customWidth="1"/>
    <col min="237" max="237" width="0.28515625" style="1" customWidth="1"/>
    <col min="238" max="238" width="9.85546875" style="1" customWidth="1"/>
    <col min="239" max="239" width="0.42578125" style="1" customWidth="1"/>
    <col min="240" max="242" width="0" style="1" hidden="1" customWidth="1"/>
    <col min="243" max="243" width="0.28515625" style="1" customWidth="1"/>
    <col min="244" max="244" width="8.42578125" style="1" customWidth="1"/>
    <col min="245" max="245" width="9.7109375" style="1" customWidth="1"/>
    <col min="246" max="246" width="6.28515625" style="1" customWidth="1"/>
    <col min="247" max="251" width="0" style="1" hidden="1" customWidth="1"/>
    <col min="252" max="252" width="10.42578125" style="1" customWidth="1"/>
    <col min="253" max="253" width="0.140625" style="1" customWidth="1"/>
    <col min="254" max="254" width="11.42578125" style="1"/>
    <col min="255" max="255" width="6.5703125" style="1" customWidth="1"/>
    <col min="256" max="256" width="11.42578125" style="1"/>
    <col min="257" max="257" width="10.5703125" style="1" customWidth="1"/>
    <col min="258" max="258" width="9.7109375" style="1" customWidth="1"/>
    <col min="259" max="259" width="10.140625" style="1" customWidth="1"/>
    <col min="260" max="260" width="0.28515625" style="1" customWidth="1"/>
    <col min="261" max="261" width="3.140625" style="1" customWidth="1"/>
    <col min="262" max="489" width="11.42578125" style="1"/>
    <col min="490" max="490" width="5" style="1" customWidth="1"/>
    <col min="491" max="491" width="51.140625" style="1" customWidth="1"/>
    <col min="492" max="492" width="0.5703125" style="1" customWidth="1"/>
    <col min="493" max="493" width="0.28515625" style="1" customWidth="1"/>
    <col min="494" max="494" width="9.85546875" style="1" customWidth="1"/>
    <col min="495" max="495" width="0.42578125" style="1" customWidth="1"/>
    <col min="496" max="498" width="0" style="1" hidden="1" customWidth="1"/>
    <col min="499" max="499" width="0.28515625" style="1" customWidth="1"/>
    <col min="500" max="500" width="8.42578125" style="1" customWidth="1"/>
    <col min="501" max="501" width="9.7109375" style="1" customWidth="1"/>
    <col min="502" max="502" width="6.28515625" style="1" customWidth="1"/>
    <col min="503" max="507" width="0" style="1" hidden="1" customWidth="1"/>
    <col min="508" max="508" width="10.42578125" style="1" customWidth="1"/>
    <col min="509" max="509" width="0.140625" style="1" customWidth="1"/>
    <col min="510" max="510" width="11.42578125" style="1"/>
    <col min="511" max="511" width="6.5703125" style="1" customWidth="1"/>
    <col min="512" max="512" width="11.42578125" style="1"/>
    <col min="513" max="513" width="10.5703125" style="1" customWidth="1"/>
    <col min="514" max="514" width="9.7109375" style="1" customWidth="1"/>
    <col min="515" max="515" width="10.140625" style="1" customWidth="1"/>
    <col min="516" max="516" width="0.28515625" style="1" customWidth="1"/>
    <col min="517" max="517" width="3.140625" style="1" customWidth="1"/>
    <col min="518" max="745" width="11.42578125" style="1"/>
    <col min="746" max="746" width="5" style="1" customWidth="1"/>
    <col min="747" max="747" width="51.140625" style="1" customWidth="1"/>
    <col min="748" max="748" width="0.5703125" style="1" customWidth="1"/>
    <col min="749" max="749" width="0.28515625" style="1" customWidth="1"/>
    <col min="750" max="750" width="9.85546875" style="1" customWidth="1"/>
    <col min="751" max="751" width="0.42578125" style="1" customWidth="1"/>
    <col min="752" max="754" width="0" style="1" hidden="1" customWidth="1"/>
    <col min="755" max="755" width="0.28515625" style="1" customWidth="1"/>
    <col min="756" max="756" width="8.42578125" style="1" customWidth="1"/>
    <col min="757" max="757" width="9.7109375" style="1" customWidth="1"/>
    <col min="758" max="758" width="6.28515625" style="1" customWidth="1"/>
    <col min="759" max="763" width="0" style="1" hidden="1" customWidth="1"/>
    <col min="764" max="764" width="10.42578125" style="1" customWidth="1"/>
    <col min="765" max="765" width="0.140625" style="1" customWidth="1"/>
    <col min="766" max="766" width="11.42578125" style="1"/>
    <col min="767" max="767" width="6.5703125" style="1" customWidth="1"/>
    <col min="768" max="768" width="11.42578125" style="1"/>
    <col min="769" max="769" width="10.5703125" style="1" customWidth="1"/>
    <col min="770" max="770" width="9.7109375" style="1" customWidth="1"/>
    <col min="771" max="771" width="10.140625" style="1" customWidth="1"/>
    <col min="772" max="772" width="0.28515625" style="1" customWidth="1"/>
    <col min="773" max="773" width="3.140625" style="1" customWidth="1"/>
    <col min="774" max="1001" width="11.42578125" style="1"/>
    <col min="1002" max="1002" width="5" style="1" customWidth="1"/>
    <col min="1003" max="1003" width="51.140625" style="1" customWidth="1"/>
    <col min="1004" max="1004" width="0.5703125" style="1" customWidth="1"/>
    <col min="1005" max="1005" width="0.28515625" style="1" customWidth="1"/>
    <col min="1006" max="1006" width="9.85546875" style="1" customWidth="1"/>
    <col min="1007" max="1007" width="0.42578125" style="1" customWidth="1"/>
    <col min="1008" max="1010" width="0" style="1" hidden="1" customWidth="1"/>
    <col min="1011" max="1011" width="0.28515625" style="1" customWidth="1"/>
    <col min="1012" max="1012" width="8.42578125" style="1" customWidth="1"/>
    <col min="1013" max="1013" width="9.7109375" style="1" customWidth="1"/>
    <col min="1014" max="1014" width="6.28515625" style="1" customWidth="1"/>
    <col min="1015" max="1019" width="0" style="1" hidden="1" customWidth="1"/>
    <col min="1020" max="1020" width="10.42578125" style="1" customWidth="1"/>
    <col min="1021" max="1021" width="0.140625" style="1" customWidth="1"/>
    <col min="1022" max="1022" width="11.42578125" style="1"/>
    <col min="1023" max="1023" width="6.5703125" style="1" customWidth="1"/>
    <col min="1024" max="1024" width="11.42578125" style="1"/>
    <col min="1025" max="1025" width="10.5703125" style="1" customWidth="1"/>
    <col min="1026" max="1026" width="9.7109375" style="1" customWidth="1"/>
    <col min="1027" max="1027" width="10.140625" style="1" customWidth="1"/>
    <col min="1028" max="1028" width="0.28515625" style="1" customWidth="1"/>
    <col min="1029" max="1029" width="3.140625" style="1" customWidth="1"/>
    <col min="1030" max="1257" width="11.42578125" style="1"/>
    <col min="1258" max="1258" width="5" style="1" customWidth="1"/>
    <col min="1259" max="1259" width="51.140625" style="1" customWidth="1"/>
    <col min="1260" max="1260" width="0.5703125" style="1" customWidth="1"/>
    <col min="1261" max="1261" width="0.28515625" style="1" customWidth="1"/>
    <col min="1262" max="1262" width="9.85546875" style="1" customWidth="1"/>
    <col min="1263" max="1263" width="0.42578125" style="1" customWidth="1"/>
    <col min="1264" max="1266" width="0" style="1" hidden="1" customWidth="1"/>
    <col min="1267" max="1267" width="0.28515625" style="1" customWidth="1"/>
    <col min="1268" max="1268" width="8.42578125" style="1" customWidth="1"/>
    <col min="1269" max="1269" width="9.7109375" style="1" customWidth="1"/>
    <col min="1270" max="1270" width="6.28515625" style="1" customWidth="1"/>
    <col min="1271" max="1275" width="0" style="1" hidden="1" customWidth="1"/>
    <col min="1276" max="1276" width="10.42578125" style="1" customWidth="1"/>
    <col min="1277" max="1277" width="0.140625" style="1" customWidth="1"/>
    <col min="1278" max="1278" width="11.42578125" style="1"/>
    <col min="1279" max="1279" width="6.5703125" style="1" customWidth="1"/>
    <col min="1280" max="1280" width="11.42578125" style="1"/>
    <col min="1281" max="1281" width="10.5703125" style="1" customWidth="1"/>
    <col min="1282" max="1282" width="9.7109375" style="1" customWidth="1"/>
    <col min="1283" max="1283" width="10.140625" style="1" customWidth="1"/>
    <col min="1284" max="1284" width="0.28515625" style="1" customWidth="1"/>
    <col min="1285" max="1285" width="3.140625" style="1" customWidth="1"/>
    <col min="1286" max="1513" width="11.42578125" style="1"/>
    <col min="1514" max="1514" width="5" style="1" customWidth="1"/>
    <col min="1515" max="1515" width="51.140625" style="1" customWidth="1"/>
    <col min="1516" max="1516" width="0.5703125" style="1" customWidth="1"/>
    <col min="1517" max="1517" width="0.28515625" style="1" customWidth="1"/>
    <col min="1518" max="1518" width="9.85546875" style="1" customWidth="1"/>
    <col min="1519" max="1519" width="0.42578125" style="1" customWidth="1"/>
    <col min="1520" max="1522" width="0" style="1" hidden="1" customWidth="1"/>
    <col min="1523" max="1523" width="0.28515625" style="1" customWidth="1"/>
    <col min="1524" max="1524" width="8.42578125" style="1" customWidth="1"/>
    <col min="1525" max="1525" width="9.7109375" style="1" customWidth="1"/>
    <col min="1526" max="1526" width="6.28515625" style="1" customWidth="1"/>
    <col min="1527" max="1531" width="0" style="1" hidden="1" customWidth="1"/>
    <col min="1532" max="1532" width="10.42578125" style="1" customWidth="1"/>
    <col min="1533" max="1533" width="0.140625" style="1" customWidth="1"/>
    <col min="1534" max="1534" width="11.42578125" style="1"/>
    <col min="1535" max="1535" width="6.5703125" style="1" customWidth="1"/>
    <col min="1536" max="1536" width="11.42578125" style="1"/>
    <col min="1537" max="1537" width="10.5703125" style="1" customWidth="1"/>
    <col min="1538" max="1538" width="9.7109375" style="1" customWidth="1"/>
    <col min="1539" max="1539" width="10.140625" style="1" customWidth="1"/>
    <col min="1540" max="1540" width="0.28515625" style="1" customWidth="1"/>
    <col min="1541" max="1541" width="3.140625" style="1" customWidth="1"/>
    <col min="1542" max="1769" width="11.42578125" style="1"/>
    <col min="1770" max="1770" width="5" style="1" customWidth="1"/>
    <col min="1771" max="1771" width="51.140625" style="1" customWidth="1"/>
    <col min="1772" max="1772" width="0.5703125" style="1" customWidth="1"/>
    <col min="1773" max="1773" width="0.28515625" style="1" customWidth="1"/>
    <col min="1774" max="1774" width="9.85546875" style="1" customWidth="1"/>
    <col min="1775" max="1775" width="0.42578125" style="1" customWidth="1"/>
    <col min="1776" max="1778" width="0" style="1" hidden="1" customWidth="1"/>
    <col min="1779" max="1779" width="0.28515625" style="1" customWidth="1"/>
    <col min="1780" max="1780" width="8.42578125" style="1" customWidth="1"/>
    <col min="1781" max="1781" width="9.7109375" style="1" customWidth="1"/>
    <col min="1782" max="1782" width="6.28515625" style="1" customWidth="1"/>
    <col min="1783" max="1787" width="0" style="1" hidden="1" customWidth="1"/>
    <col min="1788" max="1788" width="10.42578125" style="1" customWidth="1"/>
    <col min="1789" max="1789" width="0.140625" style="1" customWidth="1"/>
    <col min="1790" max="1790" width="11.42578125" style="1"/>
    <col min="1791" max="1791" width="6.5703125" style="1" customWidth="1"/>
    <col min="1792" max="1792" width="11.42578125" style="1"/>
    <col min="1793" max="1793" width="10.5703125" style="1" customWidth="1"/>
    <col min="1794" max="1794" width="9.7109375" style="1" customWidth="1"/>
    <col min="1795" max="1795" width="10.140625" style="1" customWidth="1"/>
    <col min="1796" max="1796" width="0.28515625" style="1" customWidth="1"/>
    <col min="1797" max="1797" width="3.140625" style="1" customWidth="1"/>
    <col min="1798" max="2025" width="11.42578125" style="1"/>
    <col min="2026" max="2026" width="5" style="1" customWidth="1"/>
    <col min="2027" max="2027" width="51.140625" style="1" customWidth="1"/>
    <col min="2028" max="2028" width="0.5703125" style="1" customWidth="1"/>
    <col min="2029" max="2029" width="0.28515625" style="1" customWidth="1"/>
    <col min="2030" max="2030" width="9.85546875" style="1" customWidth="1"/>
    <col min="2031" max="2031" width="0.42578125" style="1" customWidth="1"/>
    <col min="2032" max="2034" width="0" style="1" hidden="1" customWidth="1"/>
    <col min="2035" max="2035" width="0.28515625" style="1" customWidth="1"/>
    <col min="2036" max="2036" width="8.42578125" style="1" customWidth="1"/>
    <col min="2037" max="2037" width="9.7109375" style="1" customWidth="1"/>
    <col min="2038" max="2038" width="6.28515625" style="1" customWidth="1"/>
    <col min="2039" max="2043" width="0" style="1" hidden="1" customWidth="1"/>
    <col min="2044" max="2044" width="10.42578125" style="1" customWidth="1"/>
    <col min="2045" max="2045" width="0.140625" style="1" customWidth="1"/>
    <col min="2046" max="2046" width="11.42578125" style="1"/>
    <col min="2047" max="2047" width="6.5703125" style="1" customWidth="1"/>
    <col min="2048" max="2048" width="11.42578125" style="1"/>
    <col min="2049" max="2049" width="10.5703125" style="1" customWidth="1"/>
    <col min="2050" max="2050" width="9.7109375" style="1" customWidth="1"/>
    <col min="2051" max="2051" width="10.140625" style="1" customWidth="1"/>
    <col min="2052" max="2052" width="0.28515625" style="1" customWidth="1"/>
    <col min="2053" max="2053" width="3.140625" style="1" customWidth="1"/>
    <col min="2054" max="2281" width="11.42578125" style="1"/>
    <col min="2282" max="2282" width="5" style="1" customWidth="1"/>
    <col min="2283" max="2283" width="51.140625" style="1" customWidth="1"/>
    <col min="2284" max="2284" width="0.5703125" style="1" customWidth="1"/>
    <col min="2285" max="2285" width="0.28515625" style="1" customWidth="1"/>
    <col min="2286" max="2286" width="9.85546875" style="1" customWidth="1"/>
    <col min="2287" max="2287" width="0.42578125" style="1" customWidth="1"/>
    <col min="2288" max="2290" width="0" style="1" hidden="1" customWidth="1"/>
    <col min="2291" max="2291" width="0.28515625" style="1" customWidth="1"/>
    <col min="2292" max="2292" width="8.42578125" style="1" customWidth="1"/>
    <col min="2293" max="2293" width="9.7109375" style="1" customWidth="1"/>
    <col min="2294" max="2294" width="6.28515625" style="1" customWidth="1"/>
    <col min="2295" max="2299" width="0" style="1" hidden="1" customWidth="1"/>
    <col min="2300" max="2300" width="10.42578125" style="1" customWidth="1"/>
    <col min="2301" max="2301" width="0.140625" style="1" customWidth="1"/>
    <col min="2302" max="2302" width="11.42578125" style="1"/>
    <col min="2303" max="2303" width="6.5703125" style="1" customWidth="1"/>
    <col min="2304" max="2304" width="11.42578125" style="1"/>
    <col min="2305" max="2305" width="10.5703125" style="1" customWidth="1"/>
    <col min="2306" max="2306" width="9.7109375" style="1" customWidth="1"/>
    <col min="2307" max="2307" width="10.140625" style="1" customWidth="1"/>
    <col min="2308" max="2308" width="0.28515625" style="1" customWidth="1"/>
    <col min="2309" max="2309" width="3.140625" style="1" customWidth="1"/>
    <col min="2310" max="2537" width="11.42578125" style="1"/>
    <col min="2538" max="2538" width="5" style="1" customWidth="1"/>
    <col min="2539" max="2539" width="51.140625" style="1" customWidth="1"/>
    <col min="2540" max="2540" width="0.5703125" style="1" customWidth="1"/>
    <col min="2541" max="2541" width="0.28515625" style="1" customWidth="1"/>
    <col min="2542" max="2542" width="9.85546875" style="1" customWidth="1"/>
    <col min="2543" max="2543" width="0.42578125" style="1" customWidth="1"/>
    <col min="2544" max="2546" width="0" style="1" hidden="1" customWidth="1"/>
    <col min="2547" max="2547" width="0.28515625" style="1" customWidth="1"/>
    <col min="2548" max="2548" width="8.42578125" style="1" customWidth="1"/>
    <col min="2549" max="2549" width="9.7109375" style="1" customWidth="1"/>
    <col min="2550" max="2550" width="6.28515625" style="1" customWidth="1"/>
    <col min="2551" max="2555" width="0" style="1" hidden="1" customWidth="1"/>
    <col min="2556" max="2556" width="10.42578125" style="1" customWidth="1"/>
    <col min="2557" max="2557" width="0.140625" style="1" customWidth="1"/>
    <col min="2558" max="2558" width="11.42578125" style="1"/>
    <col min="2559" max="2559" width="6.5703125" style="1" customWidth="1"/>
    <col min="2560" max="2560" width="11.42578125" style="1"/>
    <col min="2561" max="2561" width="10.5703125" style="1" customWidth="1"/>
    <col min="2562" max="2562" width="9.7109375" style="1" customWidth="1"/>
    <col min="2563" max="2563" width="10.140625" style="1" customWidth="1"/>
    <col min="2564" max="2564" width="0.28515625" style="1" customWidth="1"/>
    <col min="2565" max="2565" width="3.140625" style="1" customWidth="1"/>
    <col min="2566" max="2793" width="11.42578125" style="1"/>
    <col min="2794" max="2794" width="5" style="1" customWidth="1"/>
    <col min="2795" max="2795" width="51.140625" style="1" customWidth="1"/>
    <col min="2796" max="2796" width="0.5703125" style="1" customWidth="1"/>
    <col min="2797" max="2797" width="0.28515625" style="1" customWidth="1"/>
    <col min="2798" max="2798" width="9.85546875" style="1" customWidth="1"/>
    <col min="2799" max="2799" width="0.42578125" style="1" customWidth="1"/>
    <col min="2800" max="2802" width="0" style="1" hidden="1" customWidth="1"/>
    <col min="2803" max="2803" width="0.28515625" style="1" customWidth="1"/>
    <col min="2804" max="2804" width="8.42578125" style="1" customWidth="1"/>
    <col min="2805" max="2805" width="9.7109375" style="1" customWidth="1"/>
    <col min="2806" max="2806" width="6.28515625" style="1" customWidth="1"/>
    <col min="2807" max="2811" width="0" style="1" hidden="1" customWidth="1"/>
    <col min="2812" max="2812" width="10.42578125" style="1" customWidth="1"/>
    <col min="2813" max="2813" width="0.140625" style="1" customWidth="1"/>
    <col min="2814" max="2814" width="11.42578125" style="1"/>
    <col min="2815" max="2815" width="6.5703125" style="1" customWidth="1"/>
    <col min="2816" max="2816" width="11.42578125" style="1"/>
    <col min="2817" max="2817" width="10.5703125" style="1" customWidth="1"/>
    <col min="2818" max="2818" width="9.7109375" style="1" customWidth="1"/>
    <col min="2819" max="2819" width="10.140625" style="1" customWidth="1"/>
    <col min="2820" max="2820" width="0.28515625" style="1" customWidth="1"/>
    <col min="2821" max="2821" width="3.140625" style="1" customWidth="1"/>
    <col min="2822" max="3049" width="11.42578125" style="1"/>
    <col min="3050" max="3050" width="5" style="1" customWidth="1"/>
    <col min="3051" max="3051" width="51.140625" style="1" customWidth="1"/>
    <col min="3052" max="3052" width="0.5703125" style="1" customWidth="1"/>
    <col min="3053" max="3053" width="0.28515625" style="1" customWidth="1"/>
    <col min="3054" max="3054" width="9.85546875" style="1" customWidth="1"/>
    <col min="3055" max="3055" width="0.42578125" style="1" customWidth="1"/>
    <col min="3056" max="3058" width="0" style="1" hidden="1" customWidth="1"/>
    <col min="3059" max="3059" width="0.28515625" style="1" customWidth="1"/>
    <col min="3060" max="3060" width="8.42578125" style="1" customWidth="1"/>
    <col min="3061" max="3061" width="9.7109375" style="1" customWidth="1"/>
    <col min="3062" max="3062" width="6.28515625" style="1" customWidth="1"/>
    <col min="3063" max="3067" width="0" style="1" hidden="1" customWidth="1"/>
    <col min="3068" max="3068" width="10.42578125" style="1" customWidth="1"/>
    <col min="3069" max="3069" width="0.140625" style="1" customWidth="1"/>
    <col min="3070" max="3070" width="11.42578125" style="1"/>
    <col min="3071" max="3071" width="6.5703125" style="1" customWidth="1"/>
    <col min="3072" max="3072" width="11.42578125" style="1"/>
    <col min="3073" max="3073" width="10.5703125" style="1" customWidth="1"/>
    <col min="3074" max="3074" width="9.7109375" style="1" customWidth="1"/>
    <col min="3075" max="3075" width="10.140625" style="1" customWidth="1"/>
    <col min="3076" max="3076" width="0.28515625" style="1" customWidth="1"/>
    <col min="3077" max="3077" width="3.140625" style="1" customWidth="1"/>
    <col min="3078" max="3305" width="11.42578125" style="1"/>
    <col min="3306" max="3306" width="5" style="1" customWidth="1"/>
    <col min="3307" max="3307" width="51.140625" style="1" customWidth="1"/>
    <col min="3308" max="3308" width="0.5703125" style="1" customWidth="1"/>
    <col min="3309" max="3309" width="0.28515625" style="1" customWidth="1"/>
    <col min="3310" max="3310" width="9.85546875" style="1" customWidth="1"/>
    <col min="3311" max="3311" width="0.42578125" style="1" customWidth="1"/>
    <col min="3312" max="3314" width="0" style="1" hidden="1" customWidth="1"/>
    <col min="3315" max="3315" width="0.28515625" style="1" customWidth="1"/>
    <col min="3316" max="3316" width="8.42578125" style="1" customWidth="1"/>
    <col min="3317" max="3317" width="9.7109375" style="1" customWidth="1"/>
    <col min="3318" max="3318" width="6.28515625" style="1" customWidth="1"/>
    <col min="3319" max="3323" width="0" style="1" hidden="1" customWidth="1"/>
    <col min="3324" max="3324" width="10.42578125" style="1" customWidth="1"/>
    <col min="3325" max="3325" width="0.140625" style="1" customWidth="1"/>
    <col min="3326" max="3326" width="11.42578125" style="1"/>
    <col min="3327" max="3327" width="6.5703125" style="1" customWidth="1"/>
    <col min="3328" max="3328" width="11.42578125" style="1"/>
    <col min="3329" max="3329" width="10.5703125" style="1" customWidth="1"/>
    <col min="3330" max="3330" width="9.7109375" style="1" customWidth="1"/>
    <col min="3331" max="3331" width="10.140625" style="1" customWidth="1"/>
    <col min="3332" max="3332" width="0.28515625" style="1" customWidth="1"/>
    <col min="3333" max="3333" width="3.140625" style="1" customWidth="1"/>
    <col min="3334" max="3561" width="11.42578125" style="1"/>
    <col min="3562" max="3562" width="5" style="1" customWidth="1"/>
    <col min="3563" max="3563" width="51.140625" style="1" customWidth="1"/>
    <col min="3564" max="3564" width="0.5703125" style="1" customWidth="1"/>
    <col min="3565" max="3565" width="0.28515625" style="1" customWidth="1"/>
    <col min="3566" max="3566" width="9.85546875" style="1" customWidth="1"/>
    <col min="3567" max="3567" width="0.42578125" style="1" customWidth="1"/>
    <col min="3568" max="3570" width="0" style="1" hidden="1" customWidth="1"/>
    <col min="3571" max="3571" width="0.28515625" style="1" customWidth="1"/>
    <col min="3572" max="3572" width="8.42578125" style="1" customWidth="1"/>
    <col min="3573" max="3573" width="9.7109375" style="1" customWidth="1"/>
    <col min="3574" max="3574" width="6.28515625" style="1" customWidth="1"/>
    <col min="3575" max="3579" width="0" style="1" hidden="1" customWidth="1"/>
    <col min="3580" max="3580" width="10.42578125" style="1" customWidth="1"/>
    <col min="3581" max="3581" width="0.140625" style="1" customWidth="1"/>
    <col min="3582" max="3582" width="11.42578125" style="1"/>
    <col min="3583" max="3583" width="6.5703125" style="1" customWidth="1"/>
    <col min="3584" max="3584" width="11.42578125" style="1"/>
    <col min="3585" max="3585" width="10.5703125" style="1" customWidth="1"/>
    <col min="3586" max="3586" width="9.7109375" style="1" customWidth="1"/>
    <col min="3587" max="3587" width="10.140625" style="1" customWidth="1"/>
    <col min="3588" max="3588" width="0.28515625" style="1" customWidth="1"/>
    <col min="3589" max="3589" width="3.140625" style="1" customWidth="1"/>
    <col min="3590" max="3817" width="11.42578125" style="1"/>
    <col min="3818" max="3818" width="5" style="1" customWidth="1"/>
    <col min="3819" max="3819" width="51.140625" style="1" customWidth="1"/>
    <col min="3820" max="3820" width="0.5703125" style="1" customWidth="1"/>
    <col min="3821" max="3821" width="0.28515625" style="1" customWidth="1"/>
    <col min="3822" max="3822" width="9.85546875" style="1" customWidth="1"/>
    <col min="3823" max="3823" width="0.42578125" style="1" customWidth="1"/>
    <col min="3824" max="3826" width="0" style="1" hidden="1" customWidth="1"/>
    <col min="3827" max="3827" width="0.28515625" style="1" customWidth="1"/>
    <col min="3828" max="3828" width="8.42578125" style="1" customWidth="1"/>
    <col min="3829" max="3829" width="9.7109375" style="1" customWidth="1"/>
    <col min="3830" max="3830" width="6.28515625" style="1" customWidth="1"/>
    <col min="3831" max="3835" width="0" style="1" hidden="1" customWidth="1"/>
    <col min="3836" max="3836" width="10.42578125" style="1" customWidth="1"/>
    <col min="3837" max="3837" width="0.140625" style="1" customWidth="1"/>
    <col min="3838" max="3838" width="11.42578125" style="1"/>
    <col min="3839" max="3839" width="6.5703125" style="1" customWidth="1"/>
    <col min="3840" max="3840" width="11.42578125" style="1"/>
    <col min="3841" max="3841" width="10.5703125" style="1" customWidth="1"/>
    <col min="3842" max="3842" width="9.7109375" style="1" customWidth="1"/>
    <col min="3843" max="3843" width="10.140625" style="1" customWidth="1"/>
    <col min="3844" max="3844" width="0.28515625" style="1" customWidth="1"/>
    <col min="3845" max="3845" width="3.140625" style="1" customWidth="1"/>
    <col min="3846" max="4073" width="11.42578125" style="1"/>
    <col min="4074" max="4074" width="5" style="1" customWidth="1"/>
    <col min="4075" max="4075" width="51.140625" style="1" customWidth="1"/>
    <col min="4076" max="4076" width="0.5703125" style="1" customWidth="1"/>
    <col min="4077" max="4077" width="0.28515625" style="1" customWidth="1"/>
    <col min="4078" max="4078" width="9.85546875" style="1" customWidth="1"/>
    <col min="4079" max="4079" width="0.42578125" style="1" customWidth="1"/>
    <col min="4080" max="4082" width="0" style="1" hidden="1" customWidth="1"/>
    <col min="4083" max="4083" width="0.28515625" style="1" customWidth="1"/>
    <col min="4084" max="4084" width="8.42578125" style="1" customWidth="1"/>
    <col min="4085" max="4085" width="9.7109375" style="1" customWidth="1"/>
    <col min="4086" max="4086" width="6.28515625" style="1" customWidth="1"/>
    <col min="4087" max="4091" width="0" style="1" hidden="1" customWidth="1"/>
    <col min="4092" max="4092" width="10.42578125" style="1" customWidth="1"/>
    <col min="4093" max="4093" width="0.140625" style="1" customWidth="1"/>
    <col min="4094" max="4094" width="11.42578125" style="1"/>
    <col min="4095" max="4095" width="6.5703125" style="1" customWidth="1"/>
    <col min="4096" max="4096" width="11.42578125" style="1"/>
    <col min="4097" max="4097" width="10.5703125" style="1" customWidth="1"/>
    <col min="4098" max="4098" width="9.7109375" style="1" customWidth="1"/>
    <col min="4099" max="4099" width="10.140625" style="1" customWidth="1"/>
    <col min="4100" max="4100" width="0.28515625" style="1" customWidth="1"/>
    <col min="4101" max="4101" width="3.140625" style="1" customWidth="1"/>
    <col min="4102" max="4329" width="11.42578125" style="1"/>
    <col min="4330" max="4330" width="5" style="1" customWidth="1"/>
    <col min="4331" max="4331" width="51.140625" style="1" customWidth="1"/>
    <col min="4332" max="4332" width="0.5703125" style="1" customWidth="1"/>
    <col min="4333" max="4333" width="0.28515625" style="1" customWidth="1"/>
    <col min="4334" max="4334" width="9.85546875" style="1" customWidth="1"/>
    <col min="4335" max="4335" width="0.42578125" style="1" customWidth="1"/>
    <col min="4336" max="4338" width="0" style="1" hidden="1" customWidth="1"/>
    <col min="4339" max="4339" width="0.28515625" style="1" customWidth="1"/>
    <col min="4340" max="4340" width="8.42578125" style="1" customWidth="1"/>
    <col min="4341" max="4341" width="9.7109375" style="1" customWidth="1"/>
    <col min="4342" max="4342" width="6.28515625" style="1" customWidth="1"/>
    <col min="4343" max="4347" width="0" style="1" hidden="1" customWidth="1"/>
    <col min="4348" max="4348" width="10.42578125" style="1" customWidth="1"/>
    <col min="4349" max="4349" width="0.140625" style="1" customWidth="1"/>
    <col min="4350" max="4350" width="11.42578125" style="1"/>
    <col min="4351" max="4351" width="6.5703125" style="1" customWidth="1"/>
    <col min="4352" max="4352" width="11.42578125" style="1"/>
    <col min="4353" max="4353" width="10.5703125" style="1" customWidth="1"/>
    <col min="4354" max="4354" width="9.7109375" style="1" customWidth="1"/>
    <col min="4355" max="4355" width="10.140625" style="1" customWidth="1"/>
    <col min="4356" max="4356" width="0.28515625" style="1" customWidth="1"/>
    <col min="4357" max="4357" width="3.140625" style="1" customWidth="1"/>
    <col min="4358" max="4585" width="11.42578125" style="1"/>
    <col min="4586" max="4586" width="5" style="1" customWidth="1"/>
    <col min="4587" max="4587" width="51.140625" style="1" customWidth="1"/>
    <col min="4588" max="4588" width="0.5703125" style="1" customWidth="1"/>
    <col min="4589" max="4589" width="0.28515625" style="1" customWidth="1"/>
    <col min="4590" max="4590" width="9.85546875" style="1" customWidth="1"/>
    <col min="4591" max="4591" width="0.42578125" style="1" customWidth="1"/>
    <col min="4592" max="4594" width="0" style="1" hidden="1" customWidth="1"/>
    <col min="4595" max="4595" width="0.28515625" style="1" customWidth="1"/>
    <col min="4596" max="4596" width="8.42578125" style="1" customWidth="1"/>
    <col min="4597" max="4597" width="9.7109375" style="1" customWidth="1"/>
    <col min="4598" max="4598" width="6.28515625" style="1" customWidth="1"/>
    <col min="4599" max="4603" width="0" style="1" hidden="1" customWidth="1"/>
    <col min="4604" max="4604" width="10.42578125" style="1" customWidth="1"/>
    <col min="4605" max="4605" width="0.140625" style="1" customWidth="1"/>
    <col min="4606" max="4606" width="11.42578125" style="1"/>
    <col min="4607" max="4607" width="6.5703125" style="1" customWidth="1"/>
    <col min="4608" max="4608" width="11.42578125" style="1"/>
    <col min="4609" max="4609" width="10.5703125" style="1" customWidth="1"/>
    <col min="4610" max="4610" width="9.7109375" style="1" customWidth="1"/>
    <col min="4611" max="4611" width="10.140625" style="1" customWidth="1"/>
    <col min="4612" max="4612" width="0.28515625" style="1" customWidth="1"/>
    <col min="4613" max="4613" width="3.140625" style="1" customWidth="1"/>
    <col min="4614" max="4841" width="11.42578125" style="1"/>
    <col min="4842" max="4842" width="5" style="1" customWidth="1"/>
    <col min="4843" max="4843" width="51.140625" style="1" customWidth="1"/>
    <col min="4844" max="4844" width="0.5703125" style="1" customWidth="1"/>
    <col min="4845" max="4845" width="0.28515625" style="1" customWidth="1"/>
    <col min="4846" max="4846" width="9.85546875" style="1" customWidth="1"/>
    <col min="4847" max="4847" width="0.42578125" style="1" customWidth="1"/>
    <col min="4848" max="4850" width="0" style="1" hidden="1" customWidth="1"/>
    <col min="4851" max="4851" width="0.28515625" style="1" customWidth="1"/>
    <col min="4852" max="4852" width="8.42578125" style="1" customWidth="1"/>
    <col min="4853" max="4853" width="9.7109375" style="1" customWidth="1"/>
    <col min="4854" max="4854" width="6.28515625" style="1" customWidth="1"/>
    <col min="4855" max="4859" width="0" style="1" hidden="1" customWidth="1"/>
    <col min="4860" max="4860" width="10.42578125" style="1" customWidth="1"/>
    <col min="4861" max="4861" width="0.140625" style="1" customWidth="1"/>
    <col min="4862" max="4862" width="11.42578125" style="1"/>
    <col min="4863" max="4863" width="6.5703125" style="1" customWidth="1"/>
    <col min="4864" max="4864" width="11.42578125" style="1"/>
    <col min="4865" max="4865" width="10.5703125" style="1" customWidth="1"/>
    <col min="4866" max="4866" width="9.7109375" style="1" customWidth="1"/>
    <col min="4867" max="4867" width="10.140625" style="1" customWidth="1"/>
    <col min="4868" max="4868" width="0.28515625" style="1" customWidth="1"/>
    <col min="4869" max="4869" width="3.140625" style="1" customWidth="1"/>
    <col min="4870" max="5097" width="11.42578125" style="1"/>
    <col min="5098" max="5098" width="5" style="1" customWidth="1"/>
    <col min="5099" max="5099" width="51.140625" style="1" customWidth="1"/>
    <col min="5100" max="5100" width="0.5703125" style="1" customWidth="1"/>
    <col min="5101" max="5101" width="0.28515625" style="1" customWidth="1"/>
    <col min="5102" max="5102" width="9.85546875" style="1" customWidth="1"/>
    <col min="5103" max="5103" width="0.42578125" style="1" customWidth="1"/>
    <col min="5104" max="5106" width="0" style="1" hidden="1" customWidth="1"/>
    <col min="5107" max="5107" width="0.28515625" style="1" customWidth="1"/>
    <col min="5108" max="5108" width="8.42578125" style="1" customWidth="1"/>
    <col min="5109" max="5109" width="9.7109375" style="1" customWidth="1"/>
    <col min="5110" max="5110" width="6.28515625" style="1" customWidth="1"/>
    <col min="5111" max="5115" width="0" style="1" hidden="1" customWidth="1"/>
    <col min="5116" max="5116" width="10.42578125" style="1" customWidth="1"/>
    <col min="5117" max="5117" width="0.140625" style="1" customWidth="1"/>
    <col min="5118" max="5118" width="11.42578125" style="1"/>
    <col min="5119" max="5119" width="6.5703125" style="1" customWidth="1"/>
    <col min="5120" max="5120" width="11.42578125" style="1"/>
    <col min="5121" max="5121" width="10.5703125" style="1" customWidth="1"/>
    <col min="5122" max="5122" width="9.7109375" style="1" customWidth="1"/>
    <col min="5123" max="5123" width="10.140625" style="1" customWidth="1"/>
    <col min="5124" max="5124" width="0.28515625" style="1" customWidth="1"/>
    <col min="5125" max="5125" width="3.140625" style="1" customWidth="1"/>
    <col min="5126" max="5353" width="11.42578125" style="1"/>
    <col min="5354" max="5354" width="5" style="1" customWidth="1"/>
    <col min="5355" max="5355" width="51.140625" style="1" customWidth="1"/>
    <col min="5356" max="5356" width="0.5703125" style="1" customWidth="1"/>
    <col min="5357" max="5357" width="0.28515625" style="1" customWidth="1"/>
    <col min="5358" max="5358" width="9.85546875" style="1" customWidth="1"/>
    <col min="5359" max="5359" width="0.42578125" style="1" customWidth="1"/>
    <col min="5360" max="5362" width="0" style="1" hidden="1" customWidth="1"/>
    <col min="5363" max="5363" width="0.28515625" style="1" customWidth="1"/>
    <col min="5364" max="5364" width="8.42578125" style="1" customWidth="1"/>
    <col min="5365" max="5365" width="9.7109375" style="1" customWidth="1"/>
    <col min="5366" max="5366" width="6.28515625" style="1" customWidth="1"/>
    <col min="5367" max="5371" width="0" style="1" hidden="1" customWidth="1"/>
    <col min="5372" max="5372" width="10.42578125" style="1" customWidth="1"/>
    <col min="5373" max="5373" width="0.140625" style="1" customWidth="1"/>
    <col min="5374" max="5374" width="11.42578125" style="1"/>
    <col min="5375" max="5375" width="6.5703125" style="1" customWidth="1"/>
    <col min="5376" max="5376" width="11.42578125" style="1"/>
    <col min="5377" max="5377" width="10.5703125" style="1" customWidth="1"/>
    <col min="5378" max="5378" width="9.7109375" style="1" customWidth="1"/>
    <col min="5379" max="5379" width="10.140625" style="1" customWidth="1"/>
    <col min="5380" max="5380" width="0.28515625" style="1" customWidth="1"/>
    <col min="5381" max="5381" width="3.140625" style="1" customWidth="1"/>
    <col min="5382" max="5609" width="11.42578125" style="1"/>
    <col min="5610" max="5610" width="5" style="1" customWidth="1"/>
    <col min="5611" max="5611" width="51.140625" style="1" customWidth="1"/>
    <col min="5612" max="5612" width="0.5703125" style="1" customWidth="1"/>
    <col min="5613" max="5613" width="0.28515625" style="1" customWidth="1"/>
    <col min="5614" max="5614" width="9.85546875" style="1" customWidth="1"/>
    <col min="5615" max="5615" width="0.42578125" style="1" customWidth="1"/>
    <col min="5616" max="5618" width="0" style="1" hidden="1" customWidth="1"/>
    <col min="5619" max="5619" width="0.28515625" style="1" customWidth="1"/>
    <col min="5620" max="5620" width="8.42578125" style="1" customWidth="1"/>
    <col min="5621" max="5621" width="9.7109375" style="1" customWidth="1"/>
    <col min="5622" max="5622" width="6.28515625" style="1" customWidth="1"/>
    <col min="5623" max="5627" width="0" style="1" hidden="1" customWidth="1"/>
    <col min="5628" max="5628" width="10.42578125" style="1" customWidth="1"/>
    <col min="5629" max="5629" width="0.140625" style="1" customWidth="1"/>
    <col min="5630" max="5630" width="11.42578125" style="1"/>
    <col min="5631" max="5631" width="6.5703125" style="1" customWidth="1"/>
    <col min="5632" max="5632" width="11.42578125" style="1"/>
    <col min="5633" max="5633" width="10.5703125" style="1" customWidth="1"/>
    <col min="5634" max="5634" width="9.7109375" style="1" customWidth="1"/>
    <col min="5635" max="5635" width="10.140625" style="1" customWidth="1"/>
    <col min="5636" max="5636" width="0.28515625" style="1" customWidth="1"/>
    <col min="5637" max="5637" width="3.140625" style="1" customWidth="1"/>
    <col min="5638" max="5865" width="11.42578125" style="1"/>
    <col min="5866" max="5866" width="5" style="1" customWidth="1"/>
    <col min="5867" max="5867" width="51.140625" style="1" customWidth="1"/>
    <col min="5868" max="5868" width="0.5703125" style="1" customWidth="1"/>
    <col min="5869" max="5869" width="0.28515625" style="1" customWidth="1"/>
    <col min="5870" max="5870" width="9.85546875" style="1" customWidth="1"/>
    <col min="5871" max="5871" width="0.42578125" style="1" customWidth="1"/>
    <col min="5872" max="5874" width="0" style="1" hidden="1" customWidth="1"/>
    <col min="5875" max="5875" width="0.28515625" style="1" customWidth="1"/>
    <col min="5876" max="5876" width="8.42578125" style="1" customWidth="1"/>
    <col min="5877" max="5877" width="9.7109375" style="1" customWidth="1"/>
    <col min="5878" max="5878" width="6.28515625" style="1" customWidth="1"/>
    <col min="5879" max="5883" width="0" style="1" hidden="1" customWidth="1"/>
    <col min="5884" max="5884" width="10.42578125" style="1" customWidth="1"/>
    <col min="5885" max="5885" width="0.140625" style="1" customWidth="1"/>
    <col min="5886" max="5886" width="11.42578125" style="1"/>
    <col min="5887" max="5887" width="6.5703125" style="1" customWidth="1"/>
    <col min="5888" max="5888" width="11.42578125" style="1"/>
    <col min="5889" max="5889" width="10.5703125" style="1" customWidth="1"/>
    <col min="5890" max="5890" width="9.7109375" style="1" customWidth="1"/>
    <col min="5891" max="5891" width="10.140625" style="1" customWidth="1"/>
    <col min="5892" max="5892" width="0.28515625" style="1" customWidth="1"/>
    <col min="5893" max="5893" width="3.140625" style="1" customWidth="1"/>
    <col min="5894" max="6121" width="11.42578125" style="1"/>
    <col min="6122" max="6122" width="5" style="1" customWidth="1"/>
    <col min="6123" max="6123" width="51.140625" style="1" customWidth="1"/>
    <col min="6124" max="6124" width="0.5703125" style="1" customWidth="1"/>
    <col min="6125" max="6125" width="0.28515625" style="1" customWidth="1"/>
    <col min="6126" max="6126" width="9.85546875" style="1" customWidth="1"/>
    <col min="6127" max="6127" width="0.42578125" style="1" customWidth="1"/>
    <col min="6128" max="6130" width="0" style="1" hidden="1" customWidth="1"/>
    <col min="6131" max="6131" width="0.28515625" style="1" customWidth="1"/>
    <col min="6132" max="6132" width="8.42578125" style="1" customWidth="1"/>
    <col min="6133" max="6133" width="9.7109375" style="1" customWidth="1"/>
    <col min="6134" max="6134" width="6.28515625" style="1" customWidth="1"/>
    <col min="6135" max="6139" width="0" style="1" hidden="1" customWidth="1"/>
    <col min="6140" max="6140" width="10.42578125" style="1" customWidth="1"/>
    <col min="6141" max="6141" width="0.140625" style="1" customWidth="1"/>
    <col min="6142" max="6142" width="11.42578125" style="1"/>
    <col min="6143" max="6143" width="6.5703125" style="1" customWidth="1"/>
    <col min="6144" max="6144" width="11.42578125" style="1"/>
    <col min="6145" max="6145" width="10.5703125" style="1" customWidth="1"/>
    <col min="6146" max="6146" width="9.7109375" style="1" customWidth="1"/>
    <col min="6147" max="6147" width="10.140625" style="1" customWidth="1"/>
    <col min="6148" max="6148" width="0.28515625" style="1" customWidth="1"/>
    <col min="6149" max="6149" width="3.140625" style="1" customWidth="1"/>
    <col min="6150" max="6377" width="11.42578125" style="1"/>
    <col min="6378" max="6378" width="5" style="1" customWidth="1"/>
    <col min="6379" max="6379" width="51.140625" style="1" customWidth="1"/>
    <col min="6380" max="6380" width="0.5703125" style="1" customWidth="1"/>
    <col min="6381" max="6381" width="0.28515625" style="1" customWidth="1"/>
    <col min="6382" max="6382" width="9.85546875" style="1" customWidth="1"/>
    <col min="6383" max="6383" width="0.42578125" style="1" customWidth="1"/>
    <col min="6384" max="6386" width="0" style="1" hidden="1" customWidth="1"/>
    <col min="6387" max="6387" width="0.28515625" style="1" customWidth="1"/>
    <col min="6388" max="6388" width="8.42578125" style="1" customWidth="1"/>
    <col min="6389" max="6389" width="9.7109375" style="1" customWidth="1"/>
    <col min="6390" max="6390" width="6.28515625" style="1" customWidth="1"/>
    <col min="6391" max="6395" width="0" style="1" hidden="1" customWidth="1"/>
    <col min="6396" max="6396" width="10.42578125" style="1" customWidth="1"/>
    <col min="6397" max="6397" width="0.140625" style="1" customWidth="1"/>
    <col min="6398" max="6398" width="11.42578125" style="1"/>
    <col min="6399" max="6399" width="6.5703125" style="1" customWidth="1"/>
    <col min="6400" max="6400" width="11.42578125" style="1"/>
    <col min="6401" max="6401" width="10.5703125" style="1" customWidth="1"/>
    <col min="6402" max="6402" width="9.7109375" style="1" customWidth="1"/>
    <col min="6403" max="6403" width="10.140625" style="1" customWidth="1"/>
    <col min="6404" max="6404" width="0.28515625" style="1" customWidth="1"/>
    <col min="6405" max="6405" width="3.140625" style="1" customWidth="1"/>
    <col min="6406" max="6633" width="11.42578125" style="1"/>
    <col min="6634" max="6634" width="5" style="1" customWidth="1"/>
    <col min="6635" max="6635" width="51.140625" style="1" customWidth="1"/>
    <col min="6636" max="6636" width="0.5703125" style="1" customWidth="1"/>
    <col min="6637" max="6637" width="0.28515625" style="1" customWidth="1"/>
    <col min="6638" max="6638" width="9.85546875" style="1" customWidth="1"/>
    <col min="6639" max="6639" width="0.42578125" style="1" customWidth="1"/>
    <col min="6640" max="6642" width="0" style="1" hidden="1" customWidth="1"/>
    <col min="6643" max="6643" width="0.28515625" style="1" customWidth="1"/>
    <col min="6644" max="6644" width="8.42578125" style="1" customWidth="1"/>
    <col min="6645" max="6645" width="9.7109375" style="1" customWidth="1"/>
    <col min="6646" max="6646" width="6.28515625" style="1" customWidth="1"/>
    <col min="6647" max="6651" width="0" style="1" hidden="1" customWidth="1"/>
    <col min="6652" max="6652" width="10.42578125" style="1" customWidth="1"/>
    <col min="6653" max="6653" width="0.140625" style="1" customWidth="1"/>
    <col min="6654" max="6654" width="11.42578125" style="1"/>
    <col min="6655" max="6655" width="6.5703125" style="1" customWidth="1"/>
    <col min="6656" max="6656" width="11.42578125" style="1"/>
    <col min="6657" max="6657" width="10.5703125" style="1" customWidth="1"/>
    <col min="6658" max="6658" width="9.7109375" style="1" customWidth="1"/>
    <col min="6659" max="6659" width="10.140625" style="1" customWidth="1"/>
    <col min="6660" max="6660" width="0.28515625" style="1" customWidth="1"/>
    <col min="6661" max="6661" width="3.140625" style="1" customWidth="1"/>
    <col min="6662" max="6889" width="11.42578125" style="1"/>
    <col min="6890" max="6890" width="5" style="1" customWidth="1"/>
    <col min="6891" max="6891" width="51.140625" style="1" customWidth="1"/>
    <col min="6892" max="6892" width="0.5703125" style="1" customWidth="1"/>
    <col min="6893" max="6893" width="0.28515625" style="1" customWidth="1"/>
    <col min="6894" max="6894" width="9.85546875" style="1" customWidth="1"/>
    <col min="6895" max="6895" width="0.42578125" style="1" customWidth="1"/>
    <col min="6896" max="6898" width="0" style="1" hidden="1" customWidth="1"/>
    <col min="6899" max="6899" width="0.28515625" style="1" customWidth="1"/>
    <col min="6900" max="6900" width="8.42578125" style="1" customWidth="1"/>
    <col min="6901" max="6901" width="9.7109375" style="1" customWidth="1"/>
    <col min="6902" max="6902" width="6.28515625" style="1" customWidth="1"/>
    <col min="6903" max="6907" width="0" style="1" hidden="1" customWidth="1"/>
    <col min="6908" max="6908" width="10.42578125" style="1" customWidth="1"/>
    <col min="6909" max="6909" width="0.140625" style="1" customWidth="1"/>
    <col min="6910" max="6910" width="11.42578125" style="1"/>
    <col min="6911" max="6911" width="6.5703125" style="1" customWidth="1"/>
    <col min="6912" max="6912" width="11.42578125" style="1"/>
    <col min="6913" max="6913" width="10.5703125" style="1" customWidth="1"/>
    <col min="6914" max="6914" width="9.7109375" style="1" customWidth="1"/>
    <col min="6915" max="6915" width="10.140625" style="1" customWidth="1"/>
    <col min="6916" max="6916" width="0.28515625" style="1" customWidth="1"/>
    <col min="6917" max="6917" width="3.140625" style="1" customWidth="1"/>
    <col min="6918" max="7145" width="11.42578125" style="1"/>
    <col min="7146" max="7146" width="5" style="1" customWidth="1"/>
    <col min="7147" max="7147" width="51.140625" style="1" customWidth="1"/>
    <col min="7148" max="7148" width="0.5703125" style="1" customWidth="1"/>
    <col min="7149" max="7149" width="0.28515625" style="1" customWidth="1"/>
    <col min="7150" max="7150" width="9.85546875" style="1" customWidth="1"/>
    <col min="7151" max="7151" width="0.42578125" style="1" customWidth="1"/>
    <col min="7152" max="7154" width="0" style="1" hidden="1" customWidth="1"/>
    <col min="7155" max="7155" width="0.28515625" style="1" customWidth="1"/>
    <col min="7156" max="7156" width="8.42578125" style="1" customWidth="1"/>
    <col min="7157" max="7157" width="9.7109375" style="1" customWidth="1"/>
    <col min="7158" max="7158" width="6.28515625" style="1" customWidth="1"/>
    <col min="7159" max="7163" width="0" style="1" hidden="1" customWidth="1"/>
    <col min="7164" max="7164" width="10.42578125" style="1" customWidth="1"/>
    <col min="7165" max="7165" width="0.140625" style="1" customWidth="1"/>
    <col min="7166" max="7166" width="11.42578125" style="1"/>
    <col min="7167" max="7167" width="6.5703125" style="1" customWidth="1"/>
    <col min="7168" max="7168" width="11.42578125" style="1"/>
    <col min="7169" max="7169" width="10.5703125" style="1" customWidth="1"/>
    <col min="7170" max="7170" width="9.7109375" style="1" customWidth="1"/>
    <col min="7171" max="7171" width="10.140625" style="1" customWidth="1"/>
    <col min="7172" max="7172" width="0.28515625" style="1" customWidth="1"/>
    <col min="7173" max="7173" width="3.140625" style="1" customWidth="1"/>
    <col min="7174" max="7401" width="11.42578125" style="1"/>
    <col min="7402" max="7402" width="5" style="1" customWidth="1"/>
    <col min="7403" max="7403" width="51.140625" style="1" customWidth="1"/>
    <col min="7404" max="7404" width="0.5703125" style="1" customWidth="1"/>
    <col min="7405" max="7405" width="0.28515625" style="1" customWidth="1"/>
    <col min="7406" max="7406" width="9.85546875" style="1" customWidth="1"/>
    <col min="7407" max="7407" width="0.42578125" style="1" customWidth="1"/>
    <col min="7408" max="7410" width="0" style="1" hidden="1" customWidth="1"/>
    <col min="7411" max="7411" width="0.28515625" style="1" customWidth="1"/>
    <col min="7412" max="7412" width="8.42578125" style="1" customWidth="1"/>
    <col min="7413" max="7413" width="9.7109375" style="1" customWidth="1"/>
    <col min="7414" max="7414" width="6.28515625" style="1" customWidth="1"/>
    <col min="7415" max="7419" width="0" style="1" hidden="1" customWidth="1"/>
    <col min="7420" max="7420" width="10.42578125" style="1" customWidth="1"/>
    <col min="7421" max="7421" width="0.140625" style="1" customWidth="1"/>
    <col min="7422" max="7422" width="11.42578125" style="1"/>
    <col min="7423" max="7423" width="6.5703125" style="1" customWidth="1"/>
    <col min="7424" max="7424" width="11.42578125" style="1"/>
    <col min="7425" max="7425" width="10.5703125" style="1" customWidth="1"/>
    <col min="7426" max="7426" width="9.7109375" style="1" customWidth="1"/>
    <col min="7427" max="7427" width="10.140625" style="1" customWidth="1"/>
    <col min="7428" max="7428" width="0.28515625" style="1" customWidth="1"/>
    <col min="7429" max="7429" width="3.140625" style="1" customWidth="1"/>
    <col min="7430" max="7657" width="11.42578125" style="1"/>
    <col min="7658" max="7658" width="5" style="1" customWidth="1"/>
    <col min="7659" max="7659" width="51.140625" style="1" customWidth="1"/>
    <col min="7660" max="7660" width="0.5703125" style="1" customWidth="1"/>
    <col min="7661" max="7661" width="0.28515625" style="1" customWidth="1"/>
    <col min="7662" max="7662" width="9.85546875" style="1" customWidth="1"/>
    <col min="7663" max="7663" width="0.42578125" style="1" customWidth="1"/>
    <col min="7664" max="7666" width="0" style="1" hidden="1" customWidth="1"/>
    <col min="7667" max="7667" width="0.28515625" style="1" customWidth="1"/>
    <col min="7668" max="7668" width="8.42578125" style="1" customWidth="1"/>
    <col min="7669" max="7669" width="9.7109375" style="1" customWidth="1"/>
    <col min="7670" max="7670" width="6.28515625" style="1" customWidth="1"/>
    <col min="7671" max="7675" width="0" style="1" hidden="1" customWidth="1"/>
    <col min="7676" max="7676" width="10.42578125" style="1" customWidth="1"/>
    <col min="7677" max="7677" width="0.140625" style="1" customWidth="1"/>
    <col min="7678" max="7678" width="11.42578125" style="1"/>
    <col min="7679" max="7679" width="6.5703125" style="1" customWidth="1"/>
    <col min="7680" max="7680" width="11.42578125" style="1"/>
    <col min="7681" max="7681" width="10.5703125" style="1" customWidth="1"/>
    <col min="7682" max="7682" width="9.7109375" style="1" customWidth="1"/>
    <col min="7683" max="7683" width="10.140625" style="1" customWidth="1"/>
    <col min="7684" max="7684" width="0.28515625" style="1" customWidth="1"/>
    <col min="7685" max="7685" width="3.140625" style="1" customWidth="1"/>
    <col min="7686" max="7913" width="11.42578125" style="1"/>
    <col min="7914" max="7914" width="5" style="1" customWidth="1"/>
    <col min="7915" max="7915" width="51.140625" style="1" customWidth="1"/>
    <col min="7916" max="7916" width="0.5703125" style="1" customWidth="1"/>
    <col min="7917" max="7917" width="0.28515625" style="1" customWidth="1"/>
    <col min="7918" max="7918" width="9.85546875" style="1" customWidth="1"/>
    <col min="7919" max="7919" width="0.42578125" style="1" customWidth="1"/>
    <col min="7920" max="7922" width="0" style="1" hidden="1" customWidth="1"/>
    <col min="7923" max="7923" width="0.28515625" style="1" customWidth="1"/>
    <col min="7924" max="7924" width="8.42578125" style="1" customWidth="1"/>
    <col min="7925" max="7925" width="9.7109375" style="1" customWidth="1"/>
    <col min="7926" max="7926" width="6.28515625" style="1" customWidth="1"/>
    <col min="7927" max="7931" width="0" style="1" hidden="1" customWidth="1"/>
    <col min="7932" max="7932" width="10.42578125" style="1" customWidth="1"/>
    <col min="7933" max="7933" width="0.140625" style="1" customWidth="1"/>
    <col min="7934" max="7934" width="11.42578125" style="1"/>
    <col min="7935" max="7935" width="6.5703125" style="1" customWidth="1"/>
    <col min="7936" max="7936" width="11.42578125" style="1"/>
    <col min="7937" max="7937" width="10.5703125" style="1" customWidth="1"/>
    <col min="7938" max="7938" width="9.7109375" style="1" customWidth="1"/>
    <col min="7939" max="7939" width="10.140625" style="1" customWidth="1"/>
    <col min="7940" max="7940" width="0.28515625" style="1" customWidth="1"/>
    <col min="7941" max="7941" width="3.140625" style="1" customWidth="1"/>
    <col min="7942" max="8169" width="11.42578125" style="1"/>
    <col min="8170" max="8170" width="5" style="1" customWidth="1"/>
    <col min="8171" max="8171" width="51.140625" style="1" customWidth="1"/>
    <col min="8172" max="8172" width="0.5703125" style="1" customWidth="1"/>
    <col min="8173" max="8173" width="0.28515625" style="1" customWidth="1"/>
    <col min="8174" max="8174" width="9.85546875" style="1" customWidth="1"/>
    <col min="8175" max="8175" width="0.42578125" style="1" customWidth="1"/>
    <col min="8176" max="8178" width="0" style="1" hidden="1" customWidth="1"/>
    <col min="8179" max="8179" width="0.28515625" style="1" customWidth="1"/>
    <col min="8180" max="8180" width="8.42578125" style="1" customWidth="1"/>
    <col min="8181" max="8181" width="9.7109375" style="1" customWidth="1"/>
    <col min="8182" max="8182" width="6.28515625" style="1" customWidth="1"/>
    <col min="8183" max="8187" width="0" style="1" hidden="1" customWidth="1"/>
    <col min="8188" max="8188" width="10.42578125" style="1" customWidth="1"/>
    <col min="8189" max="8189" width="0.140625" style="1" customWidth="1"/>
    <col min="8190" max="8190" width="11.42578125" style="1"/>
    <col min="8191" max="8191" width="6.5703125" style="1" customWidth="1"/>
    <col min="8192" max="8192" width="11.42578125" style="1"/>
    <col min="8193" max="8193" width="10.5703125" style="1" customWidth="1"/>
    <col min="8194" max="8194" width="9.7109375" style="1" customWidth="1"/>
    <col min="8195" max="8195" width="10.140625" style="1" customWidth="1"/>
    <col min="8196" max="8196" width="0.28515625" style="1" customWidth="1"/>
    <col min="8197" max="8197" width="3.140625" style="1" customWidth="1"/>
    <col min="8198" max="8425" width="11.42578125" style="1"/>
    <col min="8426" max="8426" width="5" style="1" customWidth="1"/>
    <col min="8427" max="8427" width="51.140625" style="1" customWidth="1"/>
    <col min="8428" max="8428" width="0.5703125" style="1" customWidth="1"/>
    <col min="8429" max="8429" width="0.28515625" style="1" customWidth="1"/>
    <col min="8430" max="8430" width="9.85546875" style="1" customWidth="1"/>
    <col min="8431" max="8431" width="0.42578125" style="1" customWidth="1"/>
    <col min="8432" max="8434" width="0" style="1" hidden="1" customWidth="1"/>
    <col min="8435" max="8435" width="0.28515625" style="1" customWidth="1"/>
    <col min="8436" max="8436" width="8.42578125" style="1" customWidth="1"/>
    <col min="8437" max="8437" width="9.7109375" style="1" customWidth="1"/>
    <col min="8438" max="8438" width="6.28515625" style="1" customWidth="1"/>
    <col min="8439" max="8443" width="0" style="1" hidden="1" customWidth="1"/>
    <col min="8444" max="8444" width="10.42578125" style="1" customWidth="1"/>
    <col min="8445" max="8445" width="0.140625" style="1" customWidth="1"/>
    <col min="8446" max="8446" width="11.42578125" style="1"/>
    <col min="8447" max="8447" width="6.5703125" style="1" customWidth="1"/>
    <col min="8448" max="8448" width="11.42578125" style="1"/>
    <col min="8449" max="8449" width="10.5703125" style="1" customWidth="1"/>
    <col min="8450" max="8450" width="9.7109375" style="1" customWidth="1"/>
    <col min="8451" max="8451" width="10.140625" style="1" customWidth="1"/>
    <col min="8452" max="8452" width="0.28515625" style="1" customWidth="1"/>
    <col min="8453" max="8453" width="3.140625" style="1" customWidth="1"/>
    <col min="8454" max="8681" width="11.42578125" style="1"/>
    <col min="8682" max="8682" width="5" style="1" customWidth="1"/>
    <col min="8683" max="8683" width="51.140625" style="1" customWidth="1"/>
    <col min="8684" max="8684" width="0.5703125" style="1" customWidth="1"/>
    <col min="8685" max="8685" width="0.28515625" style="1" customWidth="1"/>
    <col min="8686" max="8686" width="9.85546875" style="1" customWidth="1"/>
    <col min="8687" max="8687" width="0.42578125" style="1" customWidth="1"/>
    <col min="8688" max="8690" width="0" style="1" hidden="1" customWidth="1"/>
    <col min="8691" max="8691" width="0.28515625" style="1" customWidth="1"/>
    <col min="8692" max="8692" width="8.42578125" style="1" customWidth="1"/>
    <col min="8693" max="8693" width="9.7109375" style="1" customWidth="1"/>
    <col min="8694" max="8694" width="6.28515625" style="1" customWidth="1"/>
    <col min="8695" max="8699" width="0" style="1" hidden="1" customWidth="1"/>
    <col min="8700" max="8700" width="10.42578125" style="1" customWidth="1"/>
    <col min="8701" max="8701" width="0.140625" style="1" customWidth="1"/>
    <col min="8702" max="8702" width="11.42578125" style="1"/>
    <col min="8703" max="8703" width="6.5703125" style="1" customWidth="1"/>
    <col min="8704" max="8704" width="11.42578125" style="1"/>
    <col min="8705" max="8705" width="10.5703125" style="1" customWidth="1"/>
    <col min="8706" max="8706" width="9.7109375" style="1" customWidth="1"/>
    <col min="8707" max="8707" width="10.140625" style="1" customWidth="1"/>
    <col min="8708" max="8708" width="0.28515625" style="1" customWidth="1"/>
    <col min="8709" max="8709" width="3.140625" style="1" customWidth="1"/>
    <col min="8710" max="8937" width="11.42578125" style="1"/>
    <col min="8938" max="8938" width="5" style="1" customWidth="1"/>
    <col min="8939" max="8939" width="51.140625" style="1" customWidth="1"/>
    <col min="8940" max="8940" width="0.5703125" style="1" customWidth="1"/>
    <col min="8941" max="8941" width="0.28515625" style="1" customWidth="1"/>
    <col min="8942" max="8942" width="9.85546875" style="1" customWidth="1"/>
    <col min="8943" max="8943" width="0.42578125" style="1" customWidth="1"/>
    <col min="8944" max="8946" width="0" style="1" hidden="1" customWidth="1"/>
    <col min="8947" max="8947" width="0.28515625" style="1" customWidth="1"/>
    <col min="8948" max="8948" width="8.42578125" style="1" customWidth="1"/>
    <col min="8949" max="8949" width="9.7109375" style="1" customWidth="1"/>
    <col min="8950" max="8950" width="6.28515625" style="1" customWidth="1"/>
    <col min="8951" max="8955" width="0" style="1" hidden="1" customWidth="1"/>
    <col min="8956" max="8956" width="10.42578125" style="1" customWidth="1"/>
    <col min="8957" max="8957" width="0.140625" style="1" customWidth="1"/>
    <col min="8958" max="8958" width="11.42578125" style="1"/>
    <col min="8959" max="8959" width="6.5703125" style="1" customWidth="1"/>
    <col min="8960" max="8960" width="11.42578125" style="1"/>
    <col min="8961" max="8961" width="10.5703125" style="1" customWidth="1"/>
    <col min="8962" max="8962" width="9.7109375" style="1" customWidth="1"/>
    <col min="8963" max="8963" width="10.140625" style="1" customWidth="1"/>
    <col min="8964" max="8964" width="0.28515625" style="1" customWidth="1"/>
    <col min="8965" max="8965" width="3.140625" style="1" customWidth="1"/>
    <col min="8966" max="9193" width="11.42578125" style="1"/>
    <col min="9194" max="9194" width="5" style="1" customWidth="1"/>
    <col min="9195" max="9195" width="51.140625" style="1" customWidth="1"/>
    <col min="9196" max="9196" width="0.5703125" style="1" customWidth="1"/>
    <col min="9197" max="9197" width="0.28515625" style="1" customWidth="1"/>
    <col min="9198" max="9198" width="9.85546875" style="1" customWidth="1"/>
    <col min="9199" max="9199" width="0.42578125" style="1" customWidth="1"/>
    <col min="9200" max="9202" width="0" style="1" hidden="1" customWidth="1"/>
    <col min="9203" max="9203" width="0.28515625" style="1" customWidth="1"/>
    <col min="9204" max="9204" width="8.42578125" style="1" customWidth="1"/>
    <col min="9205" max="9205" width="9.7109375" style="1" customWidth="1"/>
    <col min="9206" max="9206" width="6.28515625" style="1" customWidth="1"/>
    <col min="9207" max="9211" width="0" style="1" hidden="1" customWidth="1"/>
    <col min="9212" max="9212" width="10.42578125" style="1" customWidth="1"/>
    <col min="9213" max="9213" width="0.140625" style="1" customWidth="1"/>
    <col min="9214" max="9214" width="11.42578125" style="1"/>
    <col min="9215" max="9215" width="6.5703125" style="1" customWidth="1"/>
    <col min="9216" max="9216" width="11.42578125" style="1"/>
    <col min="9217" max="9217" width="10.5703125" style="1" customWidth="1"/>
    <col min="9218" max="9218" width="9.7109375" style="1" customWidth="1"/>
    <col min="9219" max="9219" width="10.140625" style="1" customWidth="1"/>
    <col min="9220" max="9220" width="0.28515625" style="1" customWidth="1"/>
    <col min="9221" max="9221" width="3.140625" style="1" customWidth="1"/>
    <col min="9222" max="9449" width="11.42578125" style="1"/>
    <col min="9450" max="9450" width="5" style="1" customWidth="1"/>
    <col min="9451" max="9451" width="51.140625" style="1" customWidth="1"/>
    <col min="9452" max="9452" width="0.5703125" style="1" customWidth="1"/>
    <col min="9453" max="9453" width="0.28515625" style="1" customWidth="1"/>
    <col min="9454" max="9454" width="9.85546875" style="1" customWidth="1"/>
    <col min="9455" max="9455" width="0.42578125" style="1" customWidth="1"/>
    <col min="9456" max="9458" width="0" style="1" hidden="1" customWidth="1"/>
    <col min="9459" max="9459" width="0.28515625" style="1" customWidth="1"/>
    <col min="9460" max="9460" width="8.42578125" style="1" customWidth="1"/>
    <col min="9461" max="9461" width="9.7109375" style="1" customWidth="1"/>
    <col min="9462" max="9462" width="6.28515625" style="1" customWidth="1"/>
    <col min="9463" max="9467" width="0" style="1" hidden="1" customWidth="1"/>
    <col min="9468" max="9468" width="10.42578125" style="1" customWidth="1"/>
    <col min="9469" max="9469" width="0.140625" style="1" customWidth="1"/>
    <col min="9470" max="9470" width="11.42578125" style="1"/>
    <col min="9471" max="9471" width="6.5703125" style="1" customWidth="1"/>
    <col min="9472" max="9472" width="11.42578125" style="1"/>
    <col min="9473" max="9473" width="10.5703125" style="1" customWidth="1"/>
    <col min="9474" max="9474" width="9.7109375" style="1" customWidth="1"/>
    <col min="9475" max="9475" width="10.140625" style="1" customWidth="1"/>
    <col min="9476" max="9476" width="0.28515625" style="1" customWidth="1"/>
    <col min="9477" max="9477" width="3.140625" style="1" customWidth="1"/>
    <col min="9478" max="9705" width="11.42578125" style="1"/>
    <col min="9706" max="9706" width="5" style="1" customWidth="1"/>
    <col min="9707" max="9707" width="51.140625" style="1" customWidth="1"/>
    <col min="9708" max="9708" width="0.5703125" style="1" customWidth="1"/>
    <col min="9709" max="9709" width="0.28515625" style="1" customWidth="1"/>
    <col min="9710" max="9710" width="9.85546875" style="1" customWidth="1"/>
    <col min="9711" max="9711" width="0.42578125" style="1" customWidth="1"/>
    <col min="9712" max="9714" width="0" style="1" hidden="1" customWidth="1"/>
    <col min="9715" max="9715" width="0.28515625" style="1" customWidth="1"/>
    <col min="9716" max="9716" width="8.42578125" style="1" customWidth="1"/>
    <col min="9717" max="9717" width="9.7109375" style="1" customWidth="1"/>
    <col min="9718" max="9718" width="6.28515625" style="1" customWidth="1"/>
    <col min="9719" max="9723" width="0" style="1" hidden="1" customWidth="1"/>
    <col min="9724" max="9724" width="10.42578125" style="1" customWidth="1"/>
    <col min="9725" max="9725" width="0.140625" style="1" customWidth="1"/>
    <col min="9726" max="9726" width="11.42578125" style="1"/>
    <col min="9727" max="9727" width="6.5703125" style="1" customWidth="1"/>
    <col min="9728" max="9728" width="11.42578125" style="1"/>
    <col min="9729" max="9729" width="10.5703125" style="1" customWidth="1"/>
    <col min="9730" max="9730" width="9.7109375" style="1" customWidth="1"/>
    <col min="9731" max="9731" width="10.140625" style="1" customWidth="1"/>
    <col min="9732" max="9732" width="0.28515625" style="1" customWidth="1"/>
    <col min="9733" max="9733" width="3.140625" style="1" customWidth="1"/>
    <col min="9734" max="9961" width="11.42578125" style="1"/>
    <col min="9962" max="9962" width="5" style="1" customWidth="1"/>
    <col min="9963" max="9963" width="51.140625" style="1" customWidth="1"/>
    <col min="9964" max="9964" width="0.5703125" style="1" customWidth="1"/>
    <col min="9965" max="9965" width="0.28515625" style="1" customWidth="1"/>
    <col min="9966" max="9966" width="9.85546875" style="1" customWidth="1"/>
    <col min="9967" max="9967" width="0.42578125" style="1" customWidth="1"/>
    <col min="9968" max="9970" width="0" style="1" hidden="1" customWidth="1"/>
    <col min="9971" max="9971" width="0.28515625" style="1" customWidth="1"/>
    <col min="9972" max="9972" width="8.42578125" style="1" customWidth="1"/>
    <col min="9973" max="9973" width="9.7109375" style="1" customWidth="1"/>
    <col min="9974" max="9974" width="6.28515625" style="1" customWidth="1"/>
    <col min="9975" max="9979" width="0" style="1" hidden="1" customWidth="1"/>
    <col min="9980" max="9980" width="10.42578125" style="1" customWidth="1"/>
    <col min="9981" max="9981" width="0.140625" style="1" customWidth="1"/>
    <col min="9982" max="9982" width="11.42578125" style="1"/>
    <col min="9983" max="9983" width="6.5703125" style="1" customWidth="1"/>
    <col min="9984" max="9984" width="11.42578125" style="1"/>
    <col min="9985" max="9985" width="10.5703125" style="1" customWidth="1"/>
    <col min="9986" max="9986" width="9.7109375" style="1" customWidth="1"/>
    <col min="9987" max="9987" width="10.140625" style="1" customWidth="1"/>
    <col min="9988" max="9988" width="0.28515625" style="1" customWidth="1"/>
    <col min="9989" max="9989" width="3.140625" style="1" customWidth="1"/>
    <col min="9990" max="10217" width="11.42578125" style="1"/>
    <col min="10218" max="10218" width="5" style="1" customWidth="1"/>
    <col min="10219" max="10219" width="51.140625" style="1" customWidth="1"/>
    <col min="10220" max="10220" width="0.5703125" style="1" customWidth="1"/>
    <col min="10221" max="10221" width="0.28515625" style="1" customWidth="1"/>
    <col min="10222" max="10222" width="9.85546875" style="1" customWidth="1"/>
    <col min="10223" max="10223" width="0.42578125" style="1" customWidth="1"/>
    <col min="10224" max="10226" width="0" style="1" hidden="1" customWidth="1"/>
    <col min="10227" max="10227" width="0.28515625" style="1" customWidth="1"/>
    <col min="10228" max="10228" width="8.42578125" style="1" customWidth="1"/>
    <col min="10229" max="10229" width="9.7109375" style="1" customWidth="1"/>
    <col min="10230" max="10230" width="6.28515625" style="1" customWidth="1"/>
    <col min="10231" max="10235" width="0" style="1" hidden="1" customWidth="1"/>
    <col min="10236" max="10236" width="10.42578125" style="1" customWidth="1"/>
    <col min="10237" max="10237" width="0.140625" style="1" customWidth="1"/>
    <col min="10238" max="10238" width="11.42578125" style="1"/>
    <col min="10239" max="10239" width="6.5703125" style="1" customWidth="1"/>
    <col min="10240" max="10240" width="11.42578125" style="1"/>
    <col min="10241" max="10241" width="10.5703125" style="1" customWidth="1"/>
    <col min="10242" max="10242" width="9.7109375" style="1" customWidth="1"/>
    <col min="10243" max="10243" width="10.140625" style="1" customWidth="1"/>
    <col min="10244" max="10244" width="0.28515625" style="1" customWidth="1"/>
    <col min="10245" max="10245" width="3.140625" style="1" customWidth="1"/>
    <col min="10246" max="10473" width="11.42578125" style="1"/>
    <col min="10474" max="10474" width="5" style="1" customWidth="1"/>
    <col min="10475" max="10475" width="51.140625" style="1" customWidth="1"/>
    <col min="10476" max="10476" width="0.5703125" style="1" customWidth="1"/>
    <col min="10477" max="10477" width="0.28515625" style="1" customWidth="1"/>
    <col min="10478" max="10478" width="9.85546875" style="1" customWidth="1"/>
    <col min="10479" max="10479" width="0.42578125" style="1" customWidth="1"/>
    <col min="10480" max="10482" width="0" style="1" hidden="1" customWidth="1"/>
    <col min="10483" max="10483" width="0.28515625" style="1" customWidth="1"/>
    <col min="10484" max="10484" width="8.42578125" style="1" customWidth="1"/>
    <col min="10485" max="10485" width="9.7109375" style="1" customWidth="1"/>
    <col min="10486" max="10486" width="6.28515625" style="1" customWidth="1"/>
    <col min="10487" max="10491" width="0" style="1" hidden="1" customWidth="1"/>
    <col min="10492" max="10492" width="10.42578125" style="1" customWidth="1"/>
    <col min="10493" max="10493" width="0.140625" style="1" customWidth="1"/>
    <col min="10494" max="10494" width="11.42578125" style="1"/>
    <col min="10495" max="10495" width="6.5703125" style="1" customWidth="1"/>
    <col min="10496" max="10496" width="11.42578125" style="1"/>
    <col min="10497" max="10497" width="10.5703125" style="1" customWidth="1"/>
    <col min="10498" max="10498" width="9.7109375" style="1" customWidth="1"/>
    <col min="10499" max="10499" width="10.140625" style="1" customWidth="1"/>
    <col min="10500" max="10500" width="0.28515625" style="1" customWidth="1"/>
    <col min="10501" max="10501" width="3.140625" style="1" customWidth="1"/>
    <col min="10502" max="10729" width="11.42578125" style="1"/>
    <col min="10730" max="10730" width="5" style="1" customWidth="1"/>
    <col min="10731" max="10731" width="51.140625" style="1" customWidth="1"/>
    <col min="10732" max="10732" width="0.5703125" style="1" customWidth="1"/>
    <col min="10733" max="10733" width="0.28515625" style="1" customWidth="1"/>
    <col min="10734" max="10734" width="9.85546875" style="1" customWidth="1"/>
    <col min="10735" max="10735" width="0.42578125" style="1" customWidth="1"/>
    <col min="10736" max="10738" width="0" style="1" hidden="1" customWidth="1"/>
    <col min="10739" max="10739" width="0.28515625" style="1" customWidth="1"/>
    <col min="10740" max="10740" width="8.42578125" style="1" customWidth="1"/>
    <col min="10741" max="10741" width="9.7109375" style="1" customWidth="1"/>
    <col min="10742" max="10742" width="6.28515625" style="1" customWidth="1"/>
    <col min="10743" max="10747" width="0" style="1" hidden="1" customWidth="1"/>
    <col min="10748" max="10748" width="10.42578125" style="1" customWidth="1"/>
    <col min="10749" max="10749" width="0.140625" style="1" customWidth="1"/>
    <col min="10750" max="10750" width="11.42578125" style="1"/>
    <col min="10751" max="10751" width="6.5703125" style="1" customWidth="1"/>
    <col min="10752" max="10752" width="11.42578125" style="1"/>
    <col min="10753" max="10753" width="10.5703125" style="1" customWidth="1"/>
    <col min="10754" max="10754" width="9.7109375" style="1" customWidth="1"/>
    <col min="10755" max="10755" width="10.140625" style="1" customWidth="1"/>
    <col min="10756" max="10756" width="0.28515625" style="1" customWidth="1"/>
    <col min="10757" max="10757" width="3.140625" style="1" customWidth="1"/>
    <col min="10758" max="10985" width="11.42578125" style="1"/>
    <col min="10986" max="10986" width="5" style="1" customWidth="1"/>
    <col min="10987" max="10987" width="51.140625" style="1" customWidth="1"/>
    <col min="10988" max="10988" width="0.5703125" style="1" customWidth="1"/>
    <col min="10989" max="10989" width="0.28515625" style="1" customWidth="1"/>
    <col min="10990" max="10990" width="9.85546875" style="1" customWidth="1"/>
    <col min="10991" max="10991" width="0.42578125" style="1" customWidth="1"/>
    <col min="10992" max="10994" width="0" style="1" hidden="1" customWidth="1"/>
    <col min="10995" max="10995" width="0.28515625" style="1" customWidth="1"/>
    <col min="10996" max="10996" width="8.42578125" style="1" customWidth="1"/>
    <col min="10997" max="10997" width="9.7109375" style="1" customWidth="1"/>
    <col min="10998" max="10998" width="6.28515625" style="1" customWidth="1"/>
    <col min="10999" max="11003" width="0" style="1" hidden="1" customWidth="1"/>
    <col min="11004" max="11004" width="10.42578125" style="1" customWidth="1"/>
    <col min="11005" max="11005" width="0.140625" style="1" customWidth="1"/>
    <col min="11006" max="11006" width="11.42578125" style="1"/>
    <col min="11007" max="11007" width="6.5703125" style="1" customWidth="1"/>
    <col min="11008" max="11008" width="11.42578125" style="1"/>
    <col min="11009" max="11009" width="10.5703125" style="1" customWidth="1"/>
    <col min="11010" max="11010" width="9.7109375" style="1" customWidth="1"/>
    <col min="11011" max="11011" width="10.140625" style="1" customWidth="1"/>
    <col min="11012" max="11012" width="0.28515625" style="1" customWidth="1"/>
    <col min="11013" max="11013" width="3.140625" style="1" customWidth="1"/>
    <col min="11014" max="11241" width="11.42578125" style="1"/>
    <col min="11242" max="11242" width="5" style="1" customWidth="1"/>
    <col min="11243" max="11243" width="51.140625" style="1" customWidth="1"/>
    <col min="11244" max="11244" width="0.5703125" style="1" customWidth="1"/>
    <col min="11245" max="11245" width="0.28515625" style="1" customWidth="1"/>
    <col min="11246" max="11246" width="9.85546875" style="1" customWidth="1"/>
    <col min="11247" max="11247" width="0.42578125" style="1" customWidth="1"/>
    <col min="11248" max="11250" width="0" style="1" hidden="1" customWidth="1"/>
    <col min="11251" max="11251" width="0.28515625" style="1" customWidth="1"/>
    <col min="11252" max="11252" width="8.42578125" style="1" customWidth="1"/>
    <col min="11253" max="11253" width="9.7109375" style="1" customWidth="1"/>
    <col min="11254" max="11254" width="6.28515625" style="1" customWidth="1"/>
    <col min="11255" max="11259" width="0" style="1" hidden="1" customWidth="1"/>
    <col min="11260" max="11260" width="10.42578125" style="1" customWidth="1"/>
    <col min="11261" max="11261" width="0.140625" style="1" customWidth="1"/>
    <col min="11262" max="11262" width="11.42578125" style="1"/>
    <col min="11263" max="11263" width="6.5703125" style="1" customWidth="1"/>
    <col min="11264" max="11264" width="11.42578125" style="1"/>
    <col min="11265" max="11265" width="10.5703125" style="1" customWidth="1"/>
    <col min="11266" max="11266" width="9.7109375" style="1" customWidth="1"/>
    <col min="11267" max="11267" width="10.140625" style="1" customWidth="1"/>
    <col min="11268" max="11268" width="0.28515625" style="1" customWidth="1"/>
    <col min="11269" max="11269" width="3.140625" style="1" customWidth="1"/>
    <col min="11270" max="11497" width="11.42578125" style="1"/>
    <col min="11498" max="11498" width="5" style="1" customWidth="1"/>
    <col min="11499" max="11499" width="51.140625" style="1" customWidth="1"/>
    <col min="11500" max="11500" width="0.5703125" style="1" customWidth="1"/>
    <col min="11501" max="11501" width="0.28515625" style="1" customWidth="1"/>
    <col min="11502" max="11502" width="9.85546875" style="1" customWidth="1"/>
    <col min="11503" max="11503" width="0.42578125" style="1" customWidth="1"/>
    <col min="11504" max="11506" width="0" style="1" hidden="1" customWidth="1"/>
    <col min="11507" max="11507" width="0.28515625" style="1" customWidth="1"/>
    <col min="11508" max="11508" width="8.42578125" style="1" customWidth="1"/>
    <col min="11509" max="11509" width="9.7109375" style="1" customWidth="1"/>
    <col min="11510" max="11510" width="6.28515625" style="1" customWidth="1"/>
    <col min="11511" max="11515" width="0" style="1" hidden="1" customWidth="1"/>
    <col min="11516" max="11516" width="10.42578125" style="1" customWidth="1"/>
    <col min="11517" max="11517" width="0.140625" style="1" customWidth="1"/>
    <col min="11518" max="11518" width="11.42578125" style="1"/>
    <col min="11519" max="11519" width="6.5703125" style="1" customWidth="1"/>
    <col min="11520" max="11520" width="11.42578125" style="1"/>
    <col min="11521" max="11521" width="10.5703125" style="1" customWidth="1"/>
    <col min="11522" max="11522" width="9.7109375" style="1" customWidth="1"/>
    <col min="11523" max="11523" width="10.140625" style="1" customWidth="1"/>
    <col min="11524" max="11524" width="0.28515625" style="1" customWidth="1"/>
    <col min="11525" max="11525" width="3.140625" style="1" customWidth="1"/>
    <col min="11526" max="11753" width="11.42578125" style="1"/>
    <col min="11754" max="11754" width="5" style="1" customWidth="1"/>
    <col min="11755" max="11755" width="51.140625" style="1" customWidth="1"/>
    <col min="11756" max="11756" width="0.5703125" style="1" customWidth="1"/>
    <col min="11757" max="11757" width="0.28515625" style="1" customWidth="1"/>
    <col min="11758" max="11758" width="9.85546875" style="1" customWidth="1"/>
    <col min="11759" max="11759" width="0.42578125" style="1" customWidth="1"/>
    <col min="11760" max="11762" width="0" style="1" hidden="1" customWidth="1"/>
    <col min="11763" max="11763" width="0.28515625" style="1" customWidth="1"/>
    <col min="11764" max="11764" width="8.42578125" style="1" customWidth="1"/>
    <col min="11765" max="11765" width="9.7109375" style="1" customWidth="1"/>
    <col min="11766" max="11766" width="6.28515625" style="1" customWidth="1"/>
    <col min="11767" max="11771" width="0" style="1" hidden="1" customWidth="1"/>
    <col min="11772" max="11772" width="10.42578125" style="1" customWidth="1"/>
    <col min="11773" max="11773" width="0.140625" style="1" customWidth="1"/>
    <col min="11774" max="11774" width="11.42578125" style="1"/>
    <col min="11775" max="11775" width="6.5703125" style="1" customWidth="1"/>
    <col min="11776" max="11776" width="11.42578125" style="1"/>
    <col min="11777" max="11777" width="10.5703125" style="1" customWidth="1"/>
    <col min="11778" max="11778" width="9.7109375" style="1" customWidth="1"/>
    <col min="11779" max="11779" width="10.140625" style="1" customWidth="1"/>
    <col min="11780" max="11780" width="0.28515625" style="1" customWidth="1"/>
    <col min="11781" max="11781" width="3.140625" style="1" customWidth="1"/>
    <col min="11782" max="12009" width="11.42578125" style="1"/>
    <col min="12010" max="12010" width="5" style="1" customWidth="1"/>
    <col min="12011" max="12011" width="51.140625" style="1" customWidth="1"/>
    <col min="12012" max="12012" width="0.5703125" style="1" customWidth="1"/>
    <col min="12013" max="12013" width="0.28515625" style="1" customWidth="1"/>
    <col min="12014" max="12014" width="9.85546875" style="1" customWidth="1"/>
    <col min="12015" max="12015" width="0.42578125" style="1" customWidth="1"/>
    <col min="12016" max="12018" width="0" style="1" hidden="1" customWidth="1"/>
    <col min="12019" max="12019" width="0.28515625" style="1" customWidth="1"/>
    <col min="12020" max="12020" width="8.42578125" style="1" customWidth="1"/>
    <col min="12021" max="12021" width="9.7109375" style="1" customWidth="1"/>
    <col min="12022" max="12022" width="6.28515625" style="1" customWidth="1"/>
    <col min="12023" max="12027" width="0" style="1" hidden="1" customWidth="1"/>
    <col min="12028" max="12028" width="10.42578125" style="1" customWidth="1"/>
    <col min="12029" max="12029" width="0.140625" style="1" customWidth="1"/>
    <col min="12030" max="12030" width="11.42578125" style="1"/>
    <col min="12031" max="12031" width="6.5703125" style="1" customWidth="1"/>
    <col min="12032" max="12032" width="11.42578125" style="1"/>
    <col min="12033" max="12033" width="10.5703125" style="1" customWidth="1"/>
    <col min="12034" max="12034" width="9.7109375" style="1" customWidth="1"/>
    <col min="12035" max="12035" width="10.140625" style="1" customWidth="1"/>
    <col min="12036" max="12036" width="0.28515625" style="1" customWidth="1"/>
    <col min="12037" max="12037" width="3.140625" style="1" customWidth="1"/>
    <col min="12038" max="12265" width="11.42578125" style="1"/>
    <col min="12266" max="12266" width="5" style="1" customWidth="1"/>
    <col min="12267" max="12267" width="51.140625" style="1" customWidth="1"/>
    <col min="12268" max="12268" width="0.5703125" style="1" customWidth="1"/>
    <col min="12269" max="12269" width="0.28515625" style="1" customWidth="1"/>
    <col min="12270" max="12270" width="9.85546875" style="1" customWidth="1"/>
    <col min="12271" max="12271" width="0.42578125" style="1" customWidth="1"/>
    <col min="12272" max="12274" width="0" style="1" hidden="1" customWidth="1"/>
    <col min="12275" max="12275" width="0.28515625" style="1" customWidth="1"/>
    <col min="12276" max="12276" width="8.42578125" style="1" customWidth="1"/>
    <col min="12277" max="12277" width="9.7109375" style="1" customWidth="1"/>
    <col min="12278" max="12278" width="6.28515625" style="1" customWidth="1"/>
    <col min="12279" max="12283" width="0" style="1" hidden="1" customWidth="1"/>
    <col min="12284" max="12284" width="10.42578125" style="1" customWidth="1"/>
    <col min="12285" max="12285" width="0.140625" style="1" customWidth="1"/>
    <col min="12286" max="12286" width="11.42578125" style="1"/>
    <col min="12287" max="12287" width="6.5703125" style="1" customWidth="1"/>
    <col min="12288" max="12288" width="11.42578125" style="1"/>
    <col min="12289" max="12289" width="10.5703125" style="1" customWidth="1"/>
    <col min="12290" max="12290" width="9.7109375" style="1" customWidth="1"/>
    <col min="12291" max="12291" width="10.140625" style="1" customWidth="1"/>
    <col min="12292" max="12292" width="0.28515625" style="1" customWidth="1"/>
    <col min="12293" max="12293" width="3.140625" style="1" customWidth="1"/>
    <col min="12294" max="12521" width="11.42578125" style="1"/>
    <col min="12522" max="12522" width="5" style="1" customWidth="1"/>
    <col min="12523" max="12523" width="51.140625" style="1" customWidth="1"/>
    <col min="12524" max="12524" width="0.5703125" style="1" customWidth="1"/>
    <col min="12525" max="12525" width="0.28515625" style="1" customWidth="1"/>
    <col min="12526" max="12526" width="9.85546875" style="1" customWidth="1"/>
    <col min="12527" max="12527" width="0.42578125" style="1" customWidth="1"/>
    <col min="12528" max="12530" width="0" style="1" hidden="1" customWidth="1"/>
    <col min="12531" max="12531" width="0.28515625" style="1" customWidth="1"/>
    <col min="12532" max="12532" width="8.42578125" style="1" customWidth="1"/>
    <col min="12533" max="12533" width="9.7109375" style="1" customWidth="1"/>
    <col min="12534" max="12534" width="6.28515625" style="1" customWidth="1"/>
    <col min="12535" max="12539" width="0" style="1" hidden="1" customWidth="1"/>
    <col min="12540" max="12540" width="10.42578125" style="1" customWidth="1"/>
    <col min="12541" max="12541" width="0.140625" style="1" customWidth="1"/>
    <col min="12542" max="12542" width="11.42578125" style="1"/>
    <col min="12543" max="12543" width="6.5703125" style="1" customWidth="1"/>
    <col min="12544" max="12544" width="11.42578125" style="1"/>
    <col min="12545" max="12545" width="10.5703125" style="1" customWidth="1"/>
    <col min="12546" max="12546" width="9.7109375" style="1" customWidth="1"/>
    <col min="12547" max="12547" width="10.140625" style="1" customWidth="1"/>
    <col min="12548" max="12548" width="0.28515625" style="1" customWidth="1"/>
    <col min="12549" max="12549" width="3.140625" style="1" customWidth="1"/>
    <col min="12550" max="12777" width="11.42578125" style="1"/>
    <col min="12778" max="12778" width="5" style="1" customWidth="1"/>
    <col min="12779" max="12779" width="51.140625" style="1" customWidth="1"/>
    <col min="12780" max="12780" width="0.5703125" style="1" customWidth="1"/>
    <col min="12781" max="12781" width="0.28515625" style="1" customWidth="1"/>
    <col min="12782" max="12782" width="9.85546875" style="1" customWidth="1"/>
    <col min="12783" max="12783" width="0.42578125" style="1" customWidth="1"/>
    <col min="12784" max="12786" width="0" style="1" hidden="1" customWidth="1"/>
    <col min="12787" max="12787" width="0.28515625" style="1" customWidth="1"/>
    <col min="12788" max="12788" width="8.42578125" style="1" customWidth="1"/>
    <col min="12789" max="12789" width="9.7109375" style="1" customWidth="1"/>
    <col min="12790" max="12790" width="6.28515625" style="1" customWidth="1"/>
    <col min="12791" max="12795" width="0" style="1" hidden="1" customWidth="1"/>
    <col min="12796" max="12796" width="10.42578125" style="1" customWidth="1"/>
    <col min="12797" max="12797" width="0.140625" style="1" customWidth="1"/>
    <col min="12798" max="12798" width="11.42578125" style="1"/>
    <col min="12799" max="12799" width="6.5703125" style="1" customWidth="1"/>
    <col min="12800" max="12800" width="11.42578125" style="1"/>
    <col min="12801" max="12801" width="10.5703125" style="1" customWidth="1"/>
    <col min="12802" max="12802" width="9.7109375" style="1" customWidth="1"/>
    <col min="12803" max="12803" width="10.140625" style="1" customWidth="1"/>
    <col min="12804" max="12804" width="0.28515625" style="1" customWidth="1"/>
    <col min="12805" max="12805" width="3.140625" style="1" customWidth="1"/>
    <col min="12806" max="13033" width="11.42578125" style="1"/>
    <col min="13034" max="13034" width="5" style="1" customWidth="1"/>
    <col min="13035" max="13035" width="51.140625" style="1" customWidth="1"/>
    <col min="13036" max="13036" width="0.5703125" style="1" customWidth="1"/>
    <col min="13037" max="13037" width="0.28515625" style="1" customWidth="1"/>
    <col min="13038" max="13038" width="9.85546875" style="1" customWidth="1"/>
    <col min="13039" max="13039" width="0.42578125" style="1" customWidth="1"/>
    <col min="13040" max="13042" width="0" style="1" hidden="1" customWidth="1"/>
    <col min="13043" max="13043" width="0.28515625" style="1" customWidth="1"/>
    <col min="13044" max="13044" width="8.42578125" style="1" customWidth="1"/>
    <col min="13045" max="13045" width="9.7109375" style="1" customWidth="1"/>
    <col min="13046" max="13046" width="6.28515625" style="1" customWidth="1"/>
    <col min="13047" max="13051" width="0" style="1" hidden="1" customWidth="1"/>
    <col min="13052" max="13052" width="10.42578125" style="1" customWidth="1"/>
    <col min="13053" max="13053" width="0.140625" style="1" customWidth="1"/>
    <col min="13054" max="13054" width="11.42578125" style="1"/>
    <col min="13055" max="13055" width="6.5703125" style="1" customWidth="1"/>
    <col min="13056" max="13056" width="11.42578125" style="1"/>
    <col min="13057" max="13057" width="10.5703125" style="1" customWidth="1"/>
    <col min="13058" max="13058" width="9.7109375" style="1" customWidth="1"/>
    <col min="13059" max="13059" width="10.140625" style="1" customWidth="1"/>
    <col min="13060" max="13060" width="0.28515625" style="1" customWidth="1"/>
    <col min="13061" max="13061" width="3.140625" style="1" customWidth="1"/>
    <col min="13062" max="13289" width="11.42578125" style="1"/>
    <col min="13290" max="13290" width="5" style="1" customWidth="1"/>
    <col min="13291" max="13291" width="51.140625" style="1" customWidth="1"/>
    <col min="13292" max="13292" width="0.5703125" style="1" customWidth="1"/>
    <col min="13293" max="13293" width="0.28515625" style="1" customWidth="1"/>
    <col min="13294" max="13294" width="9.85546875" style="1" customWidth="1"/>
    <col min="13295" max="13295" width="0.42578125" style="1" customWidth="1"/>
    <col min="13296" max="13298" width="0" style="1" hidden="1" customWidth="1"/>
    <col min="13299" max="13299" width="0.28515625" style="1" customWidth="1"/>
    <col min="13300" max="13300" width="8.42578125" style="1" customWidth="1"/>
    <col min="13301" max="13301" width="9.7109375" style="1" customWidth="1"/>
    <col min="13302" max="13302" width="6.28515625" style="1" customWidth="1"/>
    <col min="13303" max="13307" width="0" style="1" hidden="1" customWidth="1"/>
    <col min="13308" max="13308" width="10.42578125" style="1" customWidth="1"/>
    <col min="13309" max="13309" width="0.140625" style="1" customWidth="1"/>
    <col min="13310" max="13310" width="11.42578125" style="1"/>
    <col min="13311" max="13311" width="6.5703125" style="1" customWidth="1"/>
    <col min="13312" max="13312" width="11.42578125" style="1"/>
    <col min="13313" max="13313" width="10.5703125" style="1" customWidth="1"/>
    <col min="13314" max="13314" width="9.7109375" style="1" customWidth="1"/>
    <col min="13315" max="13315" width="10.140625" style="1" customWidth="1"/>
    <col min="13316" max="13316" width="0.28515625" style="1" customWidth="1"/>
    <col min="13317" max="13317" width="3.140625" style="1" customWidth="1"/>
    <col min="13318" max="13545" width="11.42578125" style="1"/>
    <col min="13546" max="13546" width="5" style="1" customWidth="1"/>
    <col min="13547" max="13547" width="51.140625" style="1" customWidth="1"/>
    <col min="13548" max="13548" width="0.5703125" style="1" customWidth="1"/>
    <col min="13549" max="13549" width="0.28515625" style="1" customWidth="1"/>
    <col min="13550" max="13550" width="9.85546875" style="1" customWidth="1"/>
    <col min="13551" max="13551" width="0.42578125" style="1" customWidth="1"/>
    <col min="13552" max="13554" width="0" style="1" hidden="1" customWidth="1"/>
    <col min="13555" max="13555" width="0.28515625" style="1" customWidth="1"/>
    <col min="13556" max="13556" width="8.42578125" style="1" customWidth="1"/>
    <col min="13557" max="13557" width="9.7109375" style="1" customWidth="1"/>
    <col min="13558" max="13558" width="6.28515625" style="1" customWidth="1"/>
    <col min="13559" max="13563" width="0" style="1" hidden="1" customWidth="1"/>
    <col min="13564" max="13564" width="10.42578125" style="1" customWidth="1"/>
    <col min="13565" max="13565" width="0.140625" style="1" customWidth="1"/>
    <col min="13566" max="13566" width="11.42578125" style="1"/>
    <col min="13567" max="13567" width="6.5703125" style="1" customWidth="1"/>
    <col min="13568" max="13568" width="11.42578125" style="1"/>
    <col min="13569" max="13569" width="10.5703125" style="1" customWidth="1"/>
    <col min="13570" max="13570" width="9.7109375" style="1" customWidth="1"/>
    <col min="13571" max="13571" width="10.140625" style="1" customWidth="1"/>
    <col min="13572" max="13572" width="0.28515625" style="1" customWidth="1"/>
    <col min="13573" max="13573" width="3.140625" style="1" customWidth="1"/>
    <col min="13574" max="13801" width="11.42578125" style="1"/>
    <col min="13802" max="13802" width="5" style="1" customWidth="1"/>
    <col min="13803" max="13803" width="51.140625" style="1" customWidth="1"/>
    <col min="13804" max="13804" width="0.5703125" style="1" customWidth="1"/>
    <col min="13805" max="13805" width="0.28515625" style="1" customWidth="1"/>
    <col min="13806" max="13806" width="9.85546875" style="1" customWidth="1"/>
    <col min="13807" max="13807" width="0.42578125" style="1" customWidth="1"/>
    <col min="13808" max="13810" width="0" style="1" hidden="1" customWidth="1"/>
    <col min="13811" max="13811" width="0.28515625" style="1" customWidth="1"/>
    <col min="13812" max="13812" width="8.42578125" style="1" customWidth="1"/>
    <col min="13813" max="13813" width="9.7109375" style="1" customWidth="1"/>
    <col min="13814" max="13814" width="6.28515625" style="1" customWidth="1"/>
    <col min="13815" max="13819" width="0" style="1" hidden="1" customWidth="1"/>
    <col min="13820" max="13820" width="10.42578125" style="1" customWidth="1"/>
    <col min="13821" max="13821" width="0.140625" style="1" customWidth="1"/>
    <col min="13822" max="13822" width="11.42578125" style="1"/>
    <col min="13823" max="13823" width="6.5703125" style="1" customWidth="1"/>
    <col min="13824" max="13824" width="11.42578125" style="1"/>
    <col min="13825" max="13825" width="10.5703125" style="1" customWidth="1"/>
    <col min="13826" max="13826" width="9.7109375" style="1" customWidth="1"/>
    <col min="13827" max="13827" width="10.140625" style="1" customWidth="1"/>
    <col min="13828" max="13828" width="0.28515625" style="1" customWidth="1"/>
    <col min="13829" max="13829" width="3.140625" style="1" customWidth="1"/>
    <col min="13830" max="14057" width="11.42578125" style="1"/>
    <col min="14058" max="14058" width="5" style="1" customWidth="1"/>
    <col min="14059" max="14059" width="51.140625" style="1" customWidth="1"/>
    <col min="14060" max="14060" width="0.5703125" style="1" customWidth="1"/>
    <col min="14061" max="14061" width="0.28515625" style="1" customWidth="1"/>
    <col min="14062" max="14062" width="9.85546875" style="1" customWidth="1"/>
    <col min="14063" max="14063" width="0.42578125" style="1" customWidth="1"/>
    <col min="14064" max="14066" width="0" style="1" hidden="1" customWidth="1"/>
    <col min="14067" max="14067" width="0.28515625" style="1" customWidth="1"/>
    <col min="14068" max="14068" width="8.42578125" style="1" customWidth="1"/>
    <col min="14069" max="14069" width="9.7109375" style="1" customWidth="1"/>
    <col min="14070" max="14070" width="6.28515625" style="1" customWidth="1"/>
    <col min="14071" max="14075" width="0" style="1" hidden="1" customWidth="1"/>
    <col min="14076" max="14076" width="10.42578125" style="1" customWidth="1"/>
    <col min="14077" max="14077" width="0.140625" style="1" customWidth="1"/>
    <col min="14078" max="14078" width="11.42578125" style="1"/>
    <col min="14079" max="14079" width="6.5703125" style="1" customWidth="1"/>
    <col min="14080" max="14080" width="11.42578125" style="1"/>
    <col min="14081" max="14081" width="10.5703125" style="1" customWidth="1"/>
    <col min="14082" max="14082" width="9.7109375" style="1" customWidth="1"/>
    <col min="14083" max="14083" width="10.140625" style="1" customWidth="1"/>
    <col min="14084" max="14084" width="0.28515625" style="1" customWidth="1"/>
    <col min="14085" max="14085" width="3.140625" style="1" customWidth="1"/>
    <col min="14086" max="14313" width="11.42578125" style="1"/>
    <col min="14314" max="14314" width="5" style="1" customWidth="1"/>
    <col min="14315" max="14315" width="51.140625" style="1" customWidth="1"/>
    <col min="14316" max="14316" width="0.5703125" style="1" customWidth="1"/>
    <col min="14317" max="14317" width="0.28515625" style="1" customWidth="1"/>
    <col min="14318" max="14318" width="9.85546875" style="1" customWidth="1"/>
    <col min="14319" max="14319" width="0.42578125" style="1" customWidth="1"/>
    <col min="14320" max="14322" width="0" style="1" hidden="1" customWidth="1"/>
    <col min="14323" max="14323" width="0.28515625" style="1" customWidth="1"/>
    <col min="14324" max="14324" width="8.42578125" style="1" customWidth="1"/>
    <col min="14325" max="14325" width="9.7109375" style="1" customWidth="1"/>
    <col min="14326" max="14326" width="6.28515625" style="1" customWidth="1"/>
    <col min="14327" max="14331" width="0" style="1" hidden="1" customWidth="1"/>
    <col min="14332" max="14332" width="10.42578125" style="1" customWidth="1"/>
    <col min="14333" max="14333" width="0.140625" style="1" customWidth="1"/>
    <col min="14334" max="14334" width="11.42578125" style="1"/>
    <col min="14335" max="14335" width="6.5703125" style="1" customWidth="1"/>
    <col min="14336" max="14336" width="11.42578125" style="1"/>
    <col min="14337" max="14337" width="10.5703125" style="1" customWidth="1"/>
    <col min="14338" max="14338" width="9.7109375" style="1" customWidth="1"/>
    <col min="14339" max="14339" width="10.140625" style="1" customWidth="1"/>
    <col min="14340" max="14340" width="0.28515625" style="1" customWidth="1"/>
    <col min="14341" max="14341" width="3.140625" style="1" customWidth="1"/>
    <col min="14342" max="14569" width="11.42578125" style="1"/>
    <col min="14570" max="14570" width="5" style="1" customWidth="1"/>
    <col min="14571" max="14571" width="51.140625" style="1" customWidth="1"/>
    <col min="14572" max="14572" width="0.5703125" style="1" customWidth="1"/>
    <col min="14573" max="14573" width="0.28515625" style="1" customWidth="1"/>
    <col min="14574" max="14574" width="9.85546875" style="1" customWidth="1"/>
    <col min="14575" max="14575" width="0.42578125" style="1" customWidth="1"/>
    <col min="14576" max="14578" width="0" style="1" hidden="1" customWidth="1"/>
    <col min="14579" max="14579" width="0.28515625" style="1" customWidth="1"/>
    <col min="14580" max="14580" width="8.42578125" style="1" customWidth="1"/>
    <col min="14581" max="14581" width="9.7109375" style="1" customWidth="1"/>
    <col min="14582" max="14582" width="6.28515625" style="1" customWidth="1"/>
    <col min="14583" max="14587" width="0" style="1" hidden="1" customWidth="1"/>
    <col min="14588" max="14588" width="10.42578125" style="1" customWidth="1"/>
    <col min="14589" max="14589" width="0.140625" style="1" customWidth="1"/>
    <col min="14590" max="14590" width="11.42578125" style="1"/>
    <col min="14591" max="14591" width="6.5703125" style="1" customWidth="1"/>
    <col min="14592" max="14592" width="11.42578125" style="1"/>
    <col min="14593" max="14593" width="10.5703125" style="1" customWidth="1"/>
    <col min="14594" max="14594" width="9.7109375" style="1" customWidth="1"/>
    <col min="14595" max="14595" width="10.140625" style="1" customWidth="1"/>
    <col min="14596" max="14596" width="0.28515625" style="1" customWidth="1"/>
    <col min="14597" max="14597" width="3.140625" style="1" customWidth="1"/>
    <col min="14598" max="14825" width="11.42578125" style="1"/>
    <col min="14826" max="14826" width="5" style="1" customWidth="1"/>
    <col min="14827" max="14827" width="51.140625" style="1" customWidth="1"/>
    <col min="14828" max="14828" width="0.5703125" style="1" customWidth="1"/>
    <col min="14829" max="14829" width="0.28515625" style="1" customWidth="1"/>
    <col min="14830" max="14830" width="9.85546875" style="1" customWidth="1"/>
    <col min="14831" max="14831" width="0.42578125" style="1" customWidth="1"/>
    <col min="14832" max="14834" width="0" style="1" hidden="1" customWidth="1"/>
    <col min="14835" max="14835" width="0.28515625" style="1" customWidth="1"/>
    <col min="14836" max="14836" width="8.42578125" style="1" customWidth="1"/>
    <col min="14837" max="14837" width="9.7109375" style="1" customWidth="1"/>
    <col min="14838" max="14838" width="6.28515625" style="1" customWidth="1"/>
    <col min="14839" max="14843" width="0" style="1" hidden="1" customWidth="1"/>
    <col min="14844" max="14844" width="10.42578125" style="1" customWidth="1"/>
    <col min="14845" max="14845" width="0.140625" style="1" customWidth="1"/>
    <col min="14846" max="14846" width="11.42578125" style="1"/>
    <col min="14847" max="14847" width="6.5703125" style="1" customWidth="1"/>
    <col min="14848" max="14848" width="11.42578125" style="1"/>
    <col min="14849" max="14849" width="10.5703125" style="1" customWidth="1"/>
    <col min="14850" max="14850" width="9.7109375" style="1" customWidth="1"/>
    <col min="14851" max="14851" width="10.140625" style="1" customWidth="1"/>
    <col min="14852" max="14852" width="0.28515625" style="1" customWidth="1"/>
    <col min="14853" max="14853" width="3.140625" style="1" customWidth="1"/>
    <col min="14854" max="15081" width="11.42578125" style="1"/>
    <col min="15082" max="15082" width="5" style="1" customWidth="1"/>
    <col min="15083" max="15083" width="51.140625" style="1" customWidth="1"/>
    <col min="15084" max="15084" width="0.5703125" style="1" customWidth="1"/>
    <col min="15085" max="15085" width="0.28515625" style="1" customWidth="1"/>
    <col min="15086" max="15086" width="9.85546875" style="1" customWidth="1"/>
    <col min="15087" max="15087" width="0.42578125" style="1" customWidth="1"/>
    <col min="15088" max="15090" width="0" style="1" hidden="1" customWidth="1"/>
    <col min="15091" max="15091" width="0.28515625" style="1" customWidth="1"/>
    <col min="15092" max="15092" width="8.42578125" style="1" customWidth="1"/>
    <col min="15093" max="15093" width="9.7109375" style="1" customWidth="1"/>
    <col min="15094" max="15094" width="6.28515625" style="1" customWidth="1"/>
    <col min="15095" max="15099" width="0" style="1" hidden="1" customWidth="1"/>
    <col min="15100" max="15100" width="10.42578125" style="1" customWidth="1"/>
    <col min="15101" max="15101" width="0.140625" style="1" customWidth="1"/>
    <col min="15102" max="15102" width="11.42578125" style="1"/>
    <col min="15103" max="15103" width="6.5703125" style="1" customWidth="1"/>
    <col min="15104" max="15104" width="11.42578125" style="1"/>
    <col min="15105" max="15105" width="10.5703125" style="1" customWidth="1"/>
    <col min="15106" max="15106" width="9.7109375" style="1" customWidth="1"/>
    <col min="15107" max="15107" width="10.140625" style="1" customWidth="1"/>
    <col min="15108" max="15108" width="0.28515625" style="1" customWidth="1"/>
    <col min="15109" max="15109" width="3.140625" style="1" customWidth="1"/>
    <col min="15110" max="15337" width="11.42578125" style="1"/>
    <col min="15338" max="15338" width="5" style="1" customWidth="1"/>
    <col min="15339" max="15339" width="51.140625" style="1" customWidth="1"/>
    <col min="15340" max="15340" width="0.5703125" style="1" customWidth="1"/>
    <col min="15341" max="15341" width="0.28515625" style="1" customWidth="1"/>
    <col min="15342" max="15342" width="9.85546875" style="1" customWidth="1"/>
    <col min="15343" max="15343" width="0.42578125" style="1" customWidth="1"/>
    <col min="15344" max="15346" width="0" style="1" hidden="1" customWidth="1"/>
    <col min="15347" max="15347" width="0.28515625" style="1" customWidth="1"/>
    <col min="15348" max="15348" width="8.42578125" style="1" customWidth="1"/>
    <col min="15349" max="15349" width="9.7109375" style="1" customWidth="1"/>
    <col min="15350" max="15350" width="6.28515625" style="1" customWidth="1"/>
    <col min="15351" max="15355" width="0" style="1" hidden="1" customWidth="1"/>
    <col min="15356" max="15356" width="10.42578125" style="1" customWidth="1"/>
    <col min="15357" max="15357" width="0.140625" style="1" customWidth="1"/>
    <col min="15358" max="15358" width="11.42578125" style="1"/>
    <col min="15359" max="15359" width="6.5703125" style="1" customWidth="1"/>
    <col min="15360" max="15360" width="11.42578125" style="1"/>
    <col min="15361" max="15361" width="10.5703125" style="1" customWidth="1"/>
    <col min="15362" max="15362" width="9.7109375" style="1" customWidth="1"/>
    <col min="15363" max="15363" width="10.140625" style="1" customWidth="1"/>
    <col min="15364" max="15364" width="0.28515625" style="1" customWidth="1"/>
    <col min="15365" max="15365" width="3.140625" style="1" customWidth="1"/>
    <col min="15366" max="15593" width="11.42578125" style="1"/>
    <col min="15594" max="15594" width="5" style="1" customWidth="1"/>
    <col min="15595" max="15595" width="51.140625" style="1" customWidth="1"/>
    <col min="15596" max="15596" width="0.5703125" style="1" customWidth="1"/>
    <col min="15597" max="15597" width="0.28515625" style="1" customWidth="1"/>
    <col min="15598" max="15598" width="9.85546875" style="1" customWidth="1"/>
    <col min="15599" max="15599" width="0.42578125" style="1" customWidth="1"/>
    <col min="15600" max="15602" width="0" style="1" hidden="1" customWidth="1"/>
    <col min="15603" max="15603" width="0.28515625" style="1" customWidth="1"/>
    <col min="15604" max="15604" width="8.42578125" style="1" customWidth="1"/>
    <col min="15605" max="15605" width="9.7109375" style="1" customWidth="1"/>
    <col min="15606" max="15606" width="6.28515625" style="1" customWidth="1"/>
    <col min="15607" max="15611" width="0" style="1" hidden="1" customWidth="1"/>
    <col min="15612" max="15612" width="10.42578125" style="1" customWidth="1"/>
    <col min="15613" max="15613" width="0.140625" style="1" customWidth="1"/>
    <col min="15614" max="15614" width="11.42578125" style="1"/>
    <col min="15615" max="15615" width="6.5703125" style="1" customWidth="1"/>
    <col min="15616" max="15616" width="11.42578125" style="1"/>
    <col min="15617" max="15617" width="10.5703125" style="1" customWidth="1"/>
    <col min="15618" max="15618" width="9.7109375" style="1" customWidth="1"/>
    <col min="15619" max="15619" width="10.140625" style="1" customWidth="1"/>
    <col min="15620" max="15620" width="0.28515625" style="1" customWidth="1"/>
    <col min="15621" max="15621" width="3.140625" style="1" customWidth="1"/>
    <col min="15622" max="15849" width="11.42578125" style="1"/>
    <col min="15850" max="15850" width="5" style="1" customWidth="1"/>
    <col min="15851" max="15851" width="51.140625" style="1" customWidth="1"/>
    <col min="15852" max="15852" width="0.5703125" style="1" customWidth="1"/>
    <col min="15853" max="15853" width="0.28515625" style="1" customWidth="1"/>
    <col min="15854" max="15854" width="9.85546875" style="1" customWidth="1"/>
    <col min="15855" max="15855" width="0.42578125" style="1" customWidth="1"/>
    <col min="15856" max="15858" width="0" style="1" hidden="1" customWidth="1"/>
    <col min="15859" max="15859" width="0.28515625" style="1" customWidth="1"/>
    <col min="15860" max="15860" width="8.42578125" style="1" customWidth="1"/>
    <col min="15861" max="15861" width="9.7109375" style="1" customWidth="1"/>
    <col min="15862" max="15862" width="6.28515625" style="1" customWidth="1"/>
    <col min="15863" max="15867" width="0" style="1" hidden="1" customWidth="1"/>
    <col min="15868" max="15868" width="10.42578125" style="1" customWidth="1"/>
    <col min="15869" max="15869" width="0.140625" style="1" customWidth="1"/>
    <col min="15870" max="15870" width="11.42578125" style="1"/>
    <col min="15871" max="15871" width="6.5703125" style="1" customWidth="1"/>
    <col min="15872" max="15872" width="11.42578125" style="1"/>
    <col min="15873" max="15873" width="10.5703125" style="1" customWidth="1"/>
    <col min="15874" max="15874" width="9.7109375" style="1" customWidth="1"/>
    <col min="15875" max="15875" width="10.140625" style="1" customWidth="1"/>
    <col min="15876" max="15876" width="0.28515625" style="1" customWidth="1"/>
    <col min="15877" max="15877" width="3.140625" style="1" customWidth="1"/>
    <col min="15878" max="16105" width="11.42578125" style="1"/>
    <col min="16106" max="16106" width="5" style="1" customWidth="1"/>
    <col min="16107" max="16107" width="51.140625" style="1" customWidth="1"/>
    <col min="16108" max="16108" width="0.5703125" style="1" customWidth="1"/>
    <col min="16109" max="16109" width="0.28515625" style="1" customWidth="1"/>
    <col min="16110" max="16110" width="9.85546875" style="1" customWidth="1"/>
    <col min="16111" max="16111" width="0.42578125" style="1" customWidth="1"/>
    <col min="16112" max="16114" width="0" style="1" hidden="1" customWidth="1"/>
    <col min="16115" max="16115" width="0.28515625" style="1" customWidth="1"/>
    <col min="16116" max="16116" width="8.42578125" style="1" customWidth="1"/>
    <col min="16117" max="16117" width="9.7109375" style="1" customWidth="1"/>
    <col min="16118" max="16118" width="6.28515625" style="1" customWidth="1"/>
    <col min="16119" max="16123" width="0" style="1" hidden="1" customWidth="1"/>
    <col min="16124" max="16124" width="10.42578125" style="1" customWidth="1"/>
    <col min="16125" max="16125" width="0.140625" style="1" customWidth="1"/>
    <col min="16126" max="16126" width="11.42578125" style="1"/>
    <col min="16127" max="16127" width="6.5703125" style="1" customWidth="1"/>
    <col min="16128" max="16128" width="11.42578125" style="1"/>
    <col min="16129" max="16129" width="10.5703125" style="1" customWidth="1"/>
    <col min="16130" max="16130" width="9.7109375" style="1" customWidth="1"/>
    <col min="16131" max="16131" width="10.140625" style="1" customWidth="1"/>
    <col min="16132" max="16132" width="0.28515625" style="1" customWidth="1"/>
    <col min="16133" max="16133" width="3.140625" style="1" customWidth="1"/>
    <col min="16134" max="16384" width="11.42578125" style="1"/>
  </cols>
  <sheetData>
    <row r="1" spans="1:20" x14ac:dyDescent="0.2">
      <c r="B1" s="69" t="s">
        <v>0</v>
      </c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</row>
    <row r="2" spans="1:20" x14ac:dyDescent="0.2">
      <c r="B2" s="69" t="s">
        <v>102</v>
      </c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</row>
    <row r="3" spans="1:20" x14ac:dyDescent="0.2">
      <c r="B3" s="69" t="s">
        <v>1</v>
      </c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</row>
    <row r="4" spans="1:20" x14ac:dyDescent="0.2">
      <c r="B4" s="2"/>
      <c r="C4" s="2"/>
      <c r="D4" s="2"/>
      <c r="E4" s="2"/>
      <c r="F4" s="3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</row>
    <row r="5" spans="1:20" s="4" customFormat="1" x14ac:dyDescent="0.2">
      <c r="C5" s="5"/>
      <c r="D5" s="6" t="s">
        <v>2</v>
      </c>
      <c r="E5" s="6" t="s">
        <v>3</v>
      </c>
      <c r="F5" s="7" t="s">
        <v>4</v>
      </c>
      <c r="G5" s="6" t="s">
        <v>5</v>
      </c>
      <c r="H5" s="6" t="s">
        <v>6</v>
      </c>
      <c r="I5" s="6" t="s">
        <v>7</v>
      </c>
      <c r="J5" s="6" t="s">
        <v>8</v>
      </c>
      <c r="K5" s="6" t="s">
        <v>9</v>
      </c>
      <c r="L5" s="6" t="s">
        <v>10</v>
      </c>
      <c r="M5" s="6" t="s">
        <v>11</v>
      </c>
      <c r="N5" s="6" t="s">
        <v>12</v>
      </c>
      <c r="O5" s="6" t="s">
        <v>13</v>
      </c>
      <c r="P5" s="6" t="s">
        <v>2</v>
      </c>
      <c r="Q5" s="6"/>
      <c r="R5" s="6"/>
      <c r="S5" s="8" t="s">
        <v>14</v>
      </c>
      <c r="T5" s="6"/>
    </row>
    <row r="6" spans="1:20" s="4" customFormat="1" ht="21.75" customHeight="1" x14ac:dyDescent="0.2">
      <c r="A6" s="4" t="s">
        <v>15</v>
      </c>
      <c r="B6" s="6"/>
      <c r="C6" s="9"/>
      <c r="D6" s="10" t="s">
        <v>16</v>
      </c>
      <c r="E6" s="10" t="s">
        <v>17</v>
      </c>
      <c r="F6" s="10" t="s">
        <v>17</v>
      </c>
      <c r="G6" s="10" t="s">
        <v>17</v>
      </c>
      <c r="H6" s="10" t="s">
        <v>17</v>
      </c>
      <c r="I6" s="10" t="s">
        <v>17</v>
      </c>
      <c r="J6" s="10" t="s">
        <v>17</v>
      </c>
      <c r="K6" s="10" t="s">
        <v>17</v>
      </c>
      <c r="L6" s="10" t="s">
        <v>17</v>
      </c>
      <c r="M6" s="10" t="s">
        <v>17</v>
      </c>
      <c r="N6" s="10" t="s">
        <v>17</v>
      </c>
      <c r="O6" s="10" t="s">
        <v>17</v>
      </c>
      <c r="P6" s="10" t="s">
        <v>17</v>
      </c>
      <c r="Q6" s="10" t="s">
        <v>18</v>
      </c>
      <c r="R6" s="10" t="s">
        <v>19</v>
      </c>
      <c r="S6" s="11" t="s">
        <v>17</v>
      </c>
      <c r="T6" s="10" t="s">
        <v>19</v>
      </c>
    </row>
    <row r="7" spans="1:20" x14ac:dyDescent="0.2">
      <c r="C7" s="5" t="s">
        <v>20</v>
      </c>
    </row>
    <row r="8" spans="1:20" ht="14.25" customHeight="1" x14ac:dyDescent="0.2">
      <c r="A8" s="13" t="s">
        <v>21</v>
      </c>
      <c r="C8" s="14" t="s">
        <v>22</v>
      </c>
      <c r="D8" s="15">
        <f>629-D9</f>
        <v>529</v>
      </c>
      <c r="E8" s="15">
        <v>532</v>
      </c>
      <c r="F8" s="16">
        <f>531-85</f>
        <v>446</v>
      </c>
      <c r="G8" s="15">
        <f>741-86</f>
        <v>655</v>
      </c>
      <c r="H8" s="15">
        <v>809</v>
      </c>
      <c r="I8" s="15">
        <f>607-I9</f>
        <v>519</v>
      </c>
      <c r="J8" s="15">
        <f>508-J9</f>
        <v>436</v>
      </c>
      <c r="K8" s="15">
        <f>483-K9</f>
        <v>418</v>
      </c>
      <c r="L8" s="15">
        <f>502-L9</f>
        <v>435</v>
      </c>
      <c r="M8" s="15">
        <f>442-M9</f>
        <v>375</v>
      </c>
      <c r="N8" s="15">
        <f>504-N9</f>
        <v>428</v>
      </c>
      <c r="O8" s="15">
        <f>546-O9</f>
        <v>472</v>
      </c>
      <c r="P8" s="15">
        <f>634-P9</f>
        <v>562</v>
      </c>
      <c r="Q8" s="15">
        <f>P8-O8</f>
        <v>90</v>
      </c>
      <c r="R8" s="17"/>
      <c r="S8" s="15">
        <f>E8+F8+G8+H8+I8+J8+K8+L8+M8+N8+O8+P8</f>
        <v>6087</v>
      </c>
    </row>
    <row r="9" spans="1:20" ht="14.25" customHeight="1" x14ac:dyDescent="0.2">
      <c r="A9" s="1">
        <v>5105570502</v>
      </c>
      <c r="C9" s="14" t="s">
        <v>23</v>
      </c>
      <c r="D9" s="15">
        <v>100</v>
      </c>
      <c r="E9" s="15">
        <v>79</v>
      </c>
      <c r="F9" s="15">
        <v>86</v>
      </c>
      <c r="G9" s="15">
        <v>86</v>
      </c>
      <c r="H9" s="15">
        <v>88</v>
      </c>
      <c r="I9" s="15">
        <v>88</v>
      </c>
      <c r="J9" s="15">
        <v>72</v>
      </c>
      <c r="K9" s="15">
        <v>65</v>
      </c>
      <c r="L9" s="15">
        <v>67</v>
      </c>
      <c r="M9" s="15">
        <v>67</v>
      </c>
      <c r="N9" s="15">
        <v>76</v>
      </c>
      <c r="O9" s="15">
        <v>74</v>
      </c>
      <c r="P9" s="15">
        <v>72</v>
      </c>
      <c r="Q9" s="15">
        <f t="shared" ref="Q9:Q10" si="0">P9-O9</f>
        <v>-2</v>
      </c>
      <c r="R9" s="17"/>
      <c r="S9" s="15">
        <f t="shared" ref="S9:S11" si="1">E9+F9+G9+H9+I9+J9+K9+L9+M9+N9+O9+P9</f>
        <v>920</v>
      </c>
    </row>
    <row r="10" spans="1:20" ht="14.25" customHeight="1" x14ac:dyDescent="0.2">
      <c r="A10" s="1">
        <v>5102</v>
      </c>
      <c r="C10" s="14" t="s">
        <v>24</v>
      </c>
      <c r="D10" s="15">
        <v>32</v>
      </c>
      <c r="E10" s="15">
        <v>80</v>
      </c>
      <c r="F10" s="16">
        <v>50</v>
      </c>
      <c r="G10" s="15">
        <v>207</v>
      </c>
      <c r="H10" s="15">
        <v>640</v>
      </c>
      <c r="I10" s="15">
        <v>15</v>
      </c>
      <c r="J10" s="15">
        <v>64</v>
      </c>
      <c r="K10" s="15">
        <v>26</v>
      </c>
      <c r="L10" s="15">
        <v>139</v>
      </c>
      <c r="M10" s="15">
        <v>204</v>
      </c>
      <c r="N10" s="15">
        <v>182</v>
      </c>
      <c r="O10" s="15">
        <v>448</v>
      </c>
      <c r="P10" s="15">
        <v>119</v>
      </c>
      <c r="Q10" s="15">
        <f t="shared" si="0"/>
        <v>-329</v>
      </c>
      <c r="R10" s="17"/>
      <c r="S10" s="15">
        <f t="shared" si="1"/>
        <v>2174</v>
      </c>
    </row>
    <row r="11" spans="1:20" ht="14.25" customHeight="1" x14ac:dyDescent="0.2">
      <c r="A11" s="1">
        <v>510101</v>
      </c>
      <c r="C11" s="18" t="s">
        <v>25</v>
      </c>
      <c r="D11" s="15">
        <v>40</v>
      </c>
      <c r="E11" s="15">
        <v>40</v>
      </c>
      <c r="F11" s="15">
        <v>36</v>
      </c>
      <c r="G11" s="15">
        <v>30</v>
      </c>
      <c r="H11" s="15">
        <v>5</v>
      </c>
      <c r="I11" s="15">
        <v>2</v>
      </c>
      <c r="J11" s="15">
        <v>2</v>
      </c>
      <c r="K11" s="15">
        <v>4</v>
      </c>
      <c r="L11" s="15">
        <v>6</v>
      </c>
      <c r="M11" s="15">
        <v>4</v>
      </c>
      <c r="N11" s="15">
        <v>3</v>
      </c>
      <c r="O11" s="15">
        <v>3</v>
      </c>
      <c r="P11" s="15">
        <v>4</v>
      </c>
      <c r="Q11" s="15">
        <f>P11-O11</f>
        <v>1</v>
      </c>
      <c r="R11" s="19"/>
      <c r="S11" s="15">
        <f t="shared" si="1"/>
        <v>139</v>
      </c>
      <c r="T11" s="20"/>
    </row>
    <row r="12" spans="1:20" ht="14.25" customHeight="1" x14ac:dyDescent="0.2">
      <c r="C12" s="14" t="s">
        <v>26</v>
      </c>
      <c r="D12" s="21">
        <f>SUM(D8:D11)</f>
        <v>701</v>
      </c>
      <c r="E12" s="21">
        <f>SUM(E8:E11)</f>
        <v>731</v>
      </c>
      <c r="F12" s="22">
        <f>SUM(F8:F11)</f>
        <v>618</v>
      </c>
      <c r="G12" s="21">
        <f t="shared" ref="G12:N12" si="2">SUM(G8:G11)</f>
        <v>978</v>
      </c>
      <c r="H12" s="21">
        <f t="shared" si="2"/>
        <v>1542</v>
      </c>
      <c r="I12" s="21">
        <f t="shared" si="2"/>
        <v>624</v>
      </c>
      <c r="J12" s="21">
        <f>SUM(J8:J11)</f>
        <v>574</v>
      </c>
      <c r="K12" s="21">
        <f>SUM(K8:K11)</f>
        <v>513</v>
      </c>
      <c r="L12" s="21">
        <f t="shared" si="2"/>
        <v>647</v>
      </c>
      <c r="M12" s="21">
        <f>SUM(M8:M11)</f>
        <v>650</v>
      </c>
      <c r="N12" s="21">
        <f t="shared" si="2"/>
        <v>689</v>
      </c>
      <c r="O12" s="21">
        <f>SUM(O8:O11)</f>
        <v>997</v>
      </c>
      <c r="P12" s="21">
        <f>SUM(P8:P11)</f>
        <v>757</v>
      </c>
      <c r="Q12" s="21">
        <f>SUM(Q8:Q11)</f>
        <v>-240</v>
      </c>
      <c r="R12" s="23">
        <f>Q12/Q21</f>
        <v>0.759493670886076</v>
      </c>
      <c r="S12" s="15">
        <f>SUM(S8:S11)</f>
        <v>9320</v>
      </c>
      <c r="T12" s="23">
        <f>+S12/S21</f>
        <v>0.83617441234523593</v>
      </c>
    </row>
    <row r="13" spans="1:20" ht="14.25" customHeight="1" x14ac:dyDescent="0.2">
      <c r="C13" s="14"/>
      <c r="F13" s="16"/>
      <c r="M13" s="15" t="s">
        <v>27</v>
      </c>
      <c r="S13" s="24"/>
    </row>
    <row r="14" spans="1:20" ht="14.25" customHeight="1" x14ac:dyDescent="0.2">
      <c r="C14" s="14" t="s">
        <v>28</v>
      </c>
      <c r="D14" s="15">
        <v>0</v>
      </c>
      <c r="E14" s="15">
        <v>0</v>
      </c>
      <c r="F14" s="16">
        <v>0</v>
      </c>
      <c r="G14" s="15">
        <v>0</v>
      </c>
      <c r="H14" s="15">
        <v>0</v>
      </c>
      <c r="I14" s="15">
        <v>0</v>
      </c>
      <c r="J14" s="15">
        <v>0</v>
      </c>
      <c r="K14" s="15">
        <v>0</v>
      </c>
      <c r="L14" s="15">
        <v>0</v>
      </c>
      <c r="M14" s="15">
        <v>0</v>
      </c>
      <c r="N14" s="15">
        <v>0</v>
      </c>
      <c r="O14" s="15">
        <v>0</v>
      </c>
      <c r="P14" s="15">
        <v>0</v>
      </c>
      <c r="Q14" s="15">
        <f>P14-O14</f>
        <v>0</v>
      </c>
      <c r="R14" s="17"/>
      <c r="S14" s="15">
        <f>E14+F14+G14+H14+I14+J14+K14+L14+M14+N14+O14+P14</f>
        <v>0</v>
      </c>
      <c r="T14" s="17"/>
    </row>
    <row r="15" spans="1:20" ht="14.25" customHeight="1" x14ac:dyDescent="0.2">
      <c r="A15" s="1">
        <v>53</v>
      </c>
      <c r="C15" s="14" t="s">
        <v>29</v>
      </c>
      <c r="D15" s="15">
        <v>51</v>
      </c>
      <c r="E15" s="15">
        <v>2</v>
      </c>
      <c r="F15" s="15">
        <v>35</v>
      </c>
      <c r="G15" s="15">
        <v>73</v>
      </c>
      <c r="H15" s="15">
        <v>42</v>
      </c>
      <c r="I15" s="15">
        <v>7</v>
      </c>
      <c r="J15" s="15">
        <v>39</v>
      </c>
      <c r="K15" s="15">
        <v>6</v>
      </c>
      <c r="L15" s="15">
        <v>42</v>
      </c>
      <c r="M15" s="15">
        <v>36</v>
      </c>
      <c r="N15" s="15">
        <v>41</v>
      </c>
      <c r="O15" s="15">
        <v>15</v>
      </c>
      <c r="P15" s="15">
        <v>35</v>
      </c>
      <c r="Q15" s="15">
        <f t="shared" ref="Q15:Q18" si="3">P15-O15</f>
        <v>20</v>
      </c>
      <c r="R15" s="17"/>
      <c r="S15" s="15">
        <f t="shared" ref="S15:S18" si="4">E15+F15+G15+H15+I15+J15+K15+L15+M15+N15+O15+P15</f>
        <v>373</v>
      </c>
      <c r="T15" s="17"/>
    </row>
    <row r="16" spans="1:20" ht="14.25" customHeight="1" x14ac:dyDescent="0.2">
      <c r="A16" s="1">
        <v>505038</v>
      </c>
      <c r="C16" s="14" t="s">
        <v>30</v>
      </c>
      <c r="D16" s="15">
        <v>53</v>
      </c>
      <c r="E16" s="15">
        <v>0</v>
      </c>
      <c r="F16" s="16">
        <v>101</v>
      </c>
      <c r="G16" s="15">
        <v>0</v>
      </c>
      <c r="H16" s="15">
        <v>0</v>
      </c>
      <c r="I16" s="15">
        <v>2</v>
      </c>
      <c r="J16" s="15">
        <v>0</v>
      </c>
      <c r="K16" s="15">
        <v>0</v>
      </c>
      <c r="L16" s="15">
        <v>20</v>
      </c>
      <c r="M16" s="15">
        <v>17</v>
      </c>
      <c r="N16" s="15">
        <v>17</v>
      </c>
      <c r="O16" s="15">
        <v>121</v>
      </c>
      <c r="P16" s="15">
        <v>0</v>
      </c>
      <c r="Q16" s="15">
        <f t="shared" si="3"/>
        <v>-121</v>
      </c>
      <c r="R16" s="17"/>
      <c r="S16" s="15">
        <f t="shared" si="4"/>
        <v>278</v>
      </c>
      <c r="T16" s="17"/>
    </row>
    <row r="17" spans="1:20" ht="14.25" customHeight="1" x14ac:dyDescent="0.2">
      <c r="C17" s="14" t="s">
        <v>31</v>
      </c>
      <c r="D17" s="15">
        <v>0</v>
      </c>
      <c r="E17" s="15">
        <v>0</v>
      </c>
      <c r="F17" s="16">
        <v>0</v>
      </c>
      <c r="G17" s="15">
        <v>0</v>
      </c>
      <c r="H17" s="15">
        <v>705</v>
      </c>
      <c r="I17" s="15">
        <v>0</v>
      </c>
      <c r="J17" s="15">
        <v>41</v>
      </c>
      <c r="K17" s="15">
        <v>20</v>
      </c>
      <c r="L17" s="15">
        <v>20</v>
      </c>
      <c r="M17" s="15">
        <v>20</v>
      </c>
      <c r="N17" s="15">
        <v>20</v>
      </c>
      <c r="O17" s="15">
        <v>20</v>
      </c>
      <c r="P17" s="15">
        <v>20</v>
      </c>
      <c r="Q17" s="15">
        <f t="shared" si="3"/>
        <v>0</v>
      </c>
      <c r="R17" s="17"/>
      <c r="S17" s="15">
        <f t="shared" si="4"/>
        <v>866</v>
      </c>
      <c r="T17" s="17"/>
    </row>
    <row r="18" spans="1:20" ht="14.25" customHeight="1" x14ac:dyDescent="0.2">
      <c r="C18" s="18" t="s">
        <v>98</v>
      </c>
      <c r="D18" s="25">
        <v>0</v>
      </c>
      <c r="E18" s="25"/>
      <c r="F18" s="26"/>
      <c r="G18" s="25"/>
      <c r="H18" s="25">
        <v>0</v>
      </c>
      <c r="I18" s="25">
        <v>0</v>
      </c>
      <c r="J18" s="25">
        <v>284</v>
      </c>
      <c r="K18" s="25">
        <v>0</v>
      </c>
      <c r="L18" s="25">
        <v>0</v>
      </c>
      <c r="M18" s="25">
        <v>0</v>
      </c>
      <c r="N18" s="25">
        <v>0</v>
      </c>
      <c r="O18" s="25">
        <v>0</v>
      </c>
      <c r="P18" s="25">
        <v>25</v>
      </c>
      <c r="Q18" s="15">
        <f t="shared" si="3"/>
        <v>25</v>
      </c>
      <c r="R18" s="19"/>
      <c r="S18" s="15">
        <f t="shared" si="4"/>
        <v>309</v>
      </c>
      <c r="T18" s="19"/>
    </row>
    <row r="19" spans="1:20" ht="14.25" customHeight="1" x14ac:dyDescent="0.2">
      <c r="C19" s="14" t="s">
        <v>32</v>
      </c>
      <c r="D19" s="15">
        <f t="shared" ref="D19:I19" si="5">SUM(D14:D18)</f>
        <v>104</v>
      </c>
      <c r="E19" s="15">
        <f t="shared" si="5"/>
        <v>2</v>
      </c>
      <c r="F19" s="16">
        <f t="shared" si="5"/>
        <v>136</v>
      </c>
      <c r="G19" s="15">
        <f t="shared" si="5"/>
        <v>73</v>
      </c>
      <c r="H19" s="15">
        <f t="shared" si="5"/>
        <v>747</v>
      </c>
      <c r="I19" s="15">
        <f t="shared" si="5"/>
        <v>9</v>
      </c>
      <c r="J19" s="15">
        <f t="shared" ref="J19:O19" si="6">SUM(J14:J18)</f>
        <v>364</v>
      </c>
      <c r="K19" s="15">
        <f t="shared" si="6"/>
        <v>26</v>
      </c>
      <c r="L19" s="15">
        <f t="shared" si="6"/>
        <v>82</v>
      </c>
      <c r="M19" s="15">
        <f t="shared" si="6"/>
        <v>73</v>
      </c>
      <c r="N19" s="15">
        <f t="shared" si="6"/>
        <v>78</v>
      </c>
      <c r="O19" s="15">
        <f t="shared" si="6"/>
        <v>156</v>
      </c>
      <c r="P19" s="15">
        <f>SUM(P14:P18)</f>
        <v>80</v>
      </c>
      <c r="Q19" s="15">
        <f>SUM(Q14:Q18)</f>
        <v>-76</v>
      </c>
      <c r="R19" s="23">
        <f>Q19/Q21</f>
        <v>0.24050632911392406</v>
      </c>
      <c r="S19" s="15">
        <f>SUM(S14:S18)</f>
        <v>1826</v>
      </c>
      <c r="T19" s="23">
        <f>+S19/S21</f>
        <v>0.16382558765476404</v>
      </c>
    </row>
    <row r="20" spans="1:20" ht="14.25" customHeight="1" x14ac:dyDescent="0.2">
      <c r="C20" s="14"/>
      <c r="F20" s="16"/>
      <c r="M20" s="15">
        <f>SUM(D20:L20)</f>
        <v>0</v>
      </c>
    </row>
    <row r="21" spans="1:20" ht="14.25" customHeight="1" x14ac:dyDescent="0.2">
      <c r="C21" s="27" t="s">
        <v>33</v>
      </c>
      <c r="D21" s="28">
        <f t="shared" ref="D21:N21" si="7">SUM(D12+D19)</f>
        <v>805</v>
      </c>
      <c r="E21" s="28">
        <f t="shared" si="7"/>
        <v>733</v>
      </c>
      <c r="F21" s="28">
        <f t="shared" si="7"/>
        <v>754</v>
      </c>
      <c r="G21" s="28">
        <f t="shared" si="7"/>
        <v>1051</v>
      </c>
      <c r="H21" s="28">
        <f t="shared" si="7"/>
        <v>2289</v>
      </c>
      <c r="I21" s="28">
        <f t="shared" si="7"/>
        <v>633</v>
      </c>
      <c r="J21" s="28">
        <f t="shared" si="7"/>
        <v>938</v>
      </c>
      <c r="K21" s="28">
        <f>SUM(K12+K19)</f>
        <v>539</v>
      </c>
      <c r="L21" s="28">
        <f>SUM(L12+L19)</f>
        <v>729</v>
      </c>
      <c r="M21" s="28">
        <f>SUM(M12+M19)</f>
        <v>723</v>
      </c>
      <c r="N21" s="28">
        <f t="shared" si="7"/>
        <v>767</v>
      </c>
      <c r="O21" s="28">
        <f>SUM(O12+O19)</f>
        <v>1153</v>
      </c>
      <c r="P21" s="28">
        <f>SUM(P12+P19)</f>
        <v>837</v>
      </c>
      <c r="Q21" s="28">
        <f>SUM(Q12+Q19)</f>
        <v>-316</v>
      </c>
      <c r="R21" s="29">
        <f>R12+R19</f>
        <v>1</v>
      </c>
      <c r="S21" s="28">
        <f>SUM(S12+S19)</f>
        <v>11146</v>
      </c>
      <c r="T21" s="29">
        <f>+S21/S21</f>
        <v>1</v>
      </c>
    </row>
    <row r="22" spans="1:20" ht="14.25" customHeight="1" x14ac:dyDescent="0.2">
      <c r="C22" s="14"/>
      <c r="F22" s="16"/>
      <c r="M22" s="15" t="s">
        <v>27</v>
      </c>
    </row>
    <row r="23" spans="1:20" ht="14.25" customHeight="1" x14ac:dyDescent="0.2">
      <c r="C23" s="5" t="s">
        <v>34</v>
      </c>
      <c r="F23" s="16"/>
      <c r="L23" s="15"/>
      <c r="M23" s="15" t="s">
        <v>27</v>
      </c>
    </row>
    <row r="24" spans="1:20" ht="14.25" customHeight="1" x14ac:dyDescent="0.2">
      <c r="C24" s="30" t="s">
        <v>35</v>
      </c>
      <c r="F24" s="16"/>
      <c r="M24" s="15" t="s">
        <v>27</v>
      </c>
    </row>
    <row r="25" spans="1:20" ht="14.25" customHeight="1" x14ac:dyDescent="0.2">
      <c r="A25" s="1">
        <v>6114</v>
      </c>
      <c r="C25" s="14" t="s">
        <v>36</v>
      </c>
      <c r="D25" s="15">
        <v>421</v>
      </c>
      <c r="E25" s="15">
        <v>421</v>
      </c>
      <c r="F25" s="16">
        <v>371</v>
      </c>
      <c r="G25" s="15">
        <v>400</v>
      </c>
      <c r="H25" s="15">
        <v>372</v>
      </c>
      <c r="I25" s="15">
        <v>360</v>
      </c>
      <c r="J25" s="15">
        <v>348</v>
      </c>
      <c r="K25" s="15">
        <v>349</v>
      </c>
      <c r="L25" s="15">
        <v>339</v>
      </c>
      <c r="M25" s="15">
        <v>329</v>
      </c>
      <c r="N25" s="15">
        <v>338</v>
      </c>
      <c r="O25" s="15">
        <v>326</v>
      </c>
      <c r="P25" s="15">
        <v>329</v>
      </c>
      <c r="Q25" s="15">
        <f>P25-O25</f>
        <v>3</v>
      </c>
      <c r="R25" s="17"/>
      <c r="S25" s="15">
        <f>E25+F25+G25+H25+I25+J25+K25+L25+M25+N25+O25+P25</f>
        <v>4282</v>
      </c>
      <c r="T25" s="17"/>
    </row>
    <row r="26" spans="1:20" ht="14.25" customHeight="1" x14ac:dyDescent="0.2">
      <c r="C26" s="18" t="s">
        <v>37</v>
      </c>
      <c r="D26" s="15">
        <v>1</v>
      </c>
      <c r="E26" s="15">
        <v>1</v>
      </c>
      <c r="F26" s="16">
        <v>1</v>
      </c>
      <c r="G26" s="15">
        <v>1</v>
      </c>
      <c r="H26" s="15">
        <v>1</v>
      </c>
      <c r="I26" s="15">
        <v>1</v>
      </c>
      <c r="J26" s="15">
        <v>1</v>
      </c>
      <c r="K26" s="15">
        <v>1</v>
      </c>
      <c r="L26" s="15">
        <v>1</v>
      </c>
      <c r="M26" s="15">
        <v>1</v>
      </c>
      <c r="N26" s="15">
        <v>1</v>
      </c>
      <c r="O26" s="15">
        <v>1</v>
      </c>
      <c r="P26" s="15">
        <v>1</v>
      </c>
      <c r="Q26" s="15">
        <f>P26-O26</f>
        <v>0</v>
      </c>
      <c r="R26" s="19"/>
      <c r="S26" s="15">
        <f>E26+F26+G26+H26+I26+J26+K26+L26+M26+N26+O26+P26</f>
        <v>12</v>
      </c>
      <c r="T26" s="19"/>
    </row>
    <row r="27" spans="1:20" ht="14.25" customHeight="1" x14ac:dyDescent="0.2">
      <c r="C27" s="14" t="s">
        <v>38</v>
      </c>
      <c r="D27" s="21">
        <f>SUM(D25:D26)</f>
        <v>422</v>
      </c>
      <c r="E27" s="21">
        <f>SUM(E25:E26)</f>
        <v>422</v>
      </c>
      <c r="F27" s="21">
        <f>SUM(F25:F26)</f>
        <v>372</v>
      </c>
      <c r="G27" s="21">
        <f t="shared" ref="G27:O27" si="8">SUM(G25:G26)</f>
        <v>401</v>
      </c>
      <c r="H27" s="21">
        <f t="shared" si="8"/>
        <v>373</v>
      </c>
      <c r="I27" s="21">
        <f t="shared" si="8"/>
        <v>361</v>
      </c>
      <c r="J27" s="21">
        <f t="shared" si="8"/>
        <v>349</v>
      </c>
      <c r="K27" s="21">
        <f t="shared" si="8"/>
        <v>350</v>
      </c>
      <c r="L27" s="21">
        <f t="shared" si="8"/>
        <v>340</v>
      </c>
      <c r="M27" s="21">
        <f t="shared" si="8"/>
        <v>330</v>
      </c>
      <c r="N27" s="21">
        <f t="shared" si="8"/>
        <v>339</v>
      </c>
      <c r="O27" s="21">
        <f t="shared" si="8"/>
        <v>327</v>
      </c>
      <c r="P27" s="21">
        <f>SUM(P25:P26)</f>
        <v>330</v>
      </c>
      <c r="Q27" s="21">
        <f>SUM(Q25:Q26)</f>
        <v>3</v>
      </c>
      <c r="R27" s="23">
        <f>Q27/Q29</f>
        <v>-9.4043887147335428E-3</v>
      </c>
      <c r="S27" s="15">
        <f>SUM(S25:S26)</f>
        <v>4294</v>
      </c>
      <c r="T27" s="23">
        <f>+S27/S21</f>
        <v>0.38525031401399606</v>
      </c>
    </row>
    <row r="28" spans="1:20" ht="14.25" customHeight="1" x14ac:dyDescent="0.2">
      <c r="C28" s="14"/>
      <c r="F28" s="1"/>
      <c r="M28" s="15"/>
    </row>
    <row r="29" spans="1:20" ht="14.25" customHeight="1" x14ac:dyDescent="0.2">
      <c r="C29" s="31" t="s">
        <v>39</v>
      </c>
      <c r="D29" s="28">
        <f t="shared" ref="D29:P29" si="9">SUM(D21-D27)</f>
        <v>383</v>
      </c>
      <c r="E29" s="28">
        <f t="shared" si="9"/>
        <v>311</v>
      </c>
      <c r="F29" s="28">
        <f t="shared" si="9"/>
        <v>382</v>
      </c>
      <c r="G29" s="28">
        <f t="shared" si="9"/>
        <v>650</v>
      </c>
      <c r="H29" s="28">
        <f t="shared" si="9"/>
        <v>1916</v>
      </c>
      <c r="I29" s="28">
        <f t="shared" si="9"/>
        <v>272</v>
      </c>
      <c r="J29" s="28">
        <f>SUM(J21-J27)</f>
        <v>589</v>
      </c>
      <c r="K29" s="28">
        <f>SUM(K21-K27)</f>
        <v>189</v>
      </c>
      <c r="L29" s="28">
        <f>SUM(L21-L27)</f>
        <v>389</v>
      </c>
      <c r="M29" s="28">
        <f>SUM(M21-M27)</f>
        <v>393</v>
      </c>
      <c r="N29" s="28">
        <f t="shared" si="9"/>
        <v>428</v>
      </c>
      <c r="O29" s="28">
        <f>SUM(O21-O27)</f>
        <v>826</v>
      </c>
      <c r="P29" s="28">
        <f t="shared" si="9"/>
        <v>507</v>
      </c>
      <c r="Q29" s="28">
        <f>SUM(Q21-Q27)</f>
        <v>-319</v>
      </c>
      <c r="R29" s="29">
        <f>R27</f>
        <v>-9.4043887147335428E-3</v>
      </c>
      <c r="S29" s="28">
        <f>SUM(S21-S27)</f>
        <v>6852</v>
      </c>
      <c r="T29" s="29">
        <f>+S29/S21</f>
        <v>0.61474968598600399</v>
      </c>
    </row>
    <row r="30" spans="1:20" ht="14.25" customHeight="1" x14ac:dyDescent="0.2">
      <c r="C30" s="30"/>
      <c r="F30" s="16"/>
      <c r="M30" s="15" t="s">
        <v>27</v>
      </c>
    </row>
    <row r="31" spans="1:20" ht="14.25" customHeight="1" x14ac:dyDescent="0.2">
      <c r="C31" s="30" t="s">
        <v>40</v>
      </c>
      <c r="F31" s="16"/>
      <c r="M31" s="15" t="s">
        <v>27</v>
      </c>
    </row>
    <row r="32" spans="1:20" ht="14.25" customHeight="1" x14ac:dyDescent="0.2">
      <c r="A32" s="1">
        <v>6410000001</v>
      </c>
      <c r="C32" s="14" t="s">
        <v>41</v>
      </c>
      <c r="D32" s="15">
        <v>111</v>
      </c>
      <c r="E32" s="15">
        <v>114</v>
      </c>
      <c r="F32" s="16">
        <v>114</v>
      </c>
      <c r="G32" s="15">
        <v>114</v>
      </c>
      <c r="H32" s="15">
        <v>114</v>
      </c>
      <c r="I32" s="15">
        <v>91</v>
      </c>
      <c r="J32" s="15">
        <f>83+3</f>
        <v>86</v>
      </c>
      <c r="K32" s="15">
        <f>84+7</f>
        <v>91</v>
      </c>
      <c r="L32" s="15">
        <v>84</v>
      </c>
      <c r="M32" s="15">
        <v>84</v>
      </c>
      <c r="N32" s="15">
        <v>84</v>
      </c>
      <c r="O32" s="15">
        <v>84</v>
      </c>
      <c r="P32" s="15">
        <f>84-3-7-2</f>
        <v>72</v>
      </c>
      <c r="Q32" s="15">
        <f>P32-O32</f>
        <v>-12</v>
      </c>
      <c r="R32" s="17"/>
      <c r="S32" s="15">
        <f>E32+F32+G32+H32+I32+J32+K32+L32+M32+N32+O32+P32</f>
        <v>1132</v>
      </c>
      <c r="T32" s="17"/>
    </row>
    <row r="33" spans="1:20" ht="14.25" customHeight="1" x14ac:dyDescent="0.2">
      <c r="C33" s="14" t="s">
        <v>42</v>
      </c>
      <c r="D33" s="15">
        <v>0</v>
      </c>
      <c r="E33" s="15">
        <v>0</v>
      </c>
      <c r="F33" s="16">
        <v>27</v>
      </c>
      <c r="G33" s="15">
        <v>5</v>
      </c>
      <c r="H33" s="15">
        <v>5</v>
      </c>
      <c r="I33" s="15">
        <v>0</v>
      </c>
      <c r="J33" s="15">
        <v>0</v>
      </c>
      <c r="K33" s="15">
        <v>0</v>
      </c>
      <c r="L33" s="15">
        <v>0</v>
      </c>
      <c r="M33" s="15">
        <v>0</v>
      </c>
      <c r="N33" s="15">
        <v>0</v>
      </c>
      <c r="O33" s="15">
        <v>0</v>
      </c>
      <c r="P33" s="15">
        <v>0</v>
      </c>
      <c r="Q33" s="15">
        <f t="shared" ref="Q33:Q38" si="10">P33-O33</f>
        <v>0</v>
      </c>
      <c r="R33" s="17"/>
      <c r="S33" s="15">
        <f>E33+F33+G33+H33+I33+J33+K33+L33+M33+N33+O33+P33</f>
        <v>37</v>
      </c>
      <c r="T33" s="17"/>
    </row>
    <row r="34" spans="1:20" ht="14.25" customHeight="1" x14ac:dyDescent="0.2">
      <c r="A34" s="1">
        <v>6410000003</v>
      </c>
      <c r="C34" s="14" t="s">
        <v>43</v>
      </c>
      <c r="D34" s="15">
        <v>5</v>
      </c>
      <c r="E34" s="15">
        <v>0</v>
      </c>
      <c r="F34" s="16">
        <v>0</v>
      </c>
      <c r="G34" s="15">
        <v>0</v>
      </c>
      <c r="H34" s="15">
        <v>12</v>
      </c>
      <c r="I34" s="15">
        <v>12</v>
      </c>
      <c r="J34" s="15">
        <v>12</v>
      </c>
      <c r="K34" s="15">
        <v>12</v>
      </c>
      <c r="L34" s="15">
        <v>12</v>
      </c>
      <c r="M34" s="15">
        <f>12+5</f>
        <v>17</v>
      </c>
      <c r="N34" s="15">
        <v>7</v>
      </c>
      <c r="O34" s="15">
        <v>7</v>
      </c>
      <c r="P34" s="15">
        <v>-76</v>
      </c>
      <c r="Q34" s="15">
        <f>P34-O34</f>
        <v>-83</v>
      </c>
      <c r="R34" s="17"/>
      <c r="S34" s="15">
        <f t="shared" ref="S34:S38" si="11">E34+F34+G34+H34+I34+J34+K34+L34+M34+N34+O34+P34</f>
        <v>15</v>
      </c>
      <c r="T34" s="17"/>
    </row>
    <row r="35" spans="1:20" ht="14.25" customHeight="1" x14ac:dyDescent="0.2">
      <c r="C35" s="14" t="s">
        <v>100</v>
      </c>
      <c r="D35" s="15">
        <v>0</v>
      </c>
      <c r="E35" s="15"/>
      <c r="F35" s="16"/>
      <c r="G35" s="15"/>
      <c r="H35" s="15">
        <v>0</v>
      </c>
      <c r="I35" s="15">
        <v>0</v>
      </c>
      <c r="J35" s="15">
        <v>4</v>
      </c>
      <c r="K35" s="15">
        <v>0</v>
      </c>
      <c r="L35" s="15">
        <v>0</v>
      </c>
      <c r="M35" s="15">
        <v>0</v>
      </c>
      <c r="N35" s="15">
        <v>0</v>
      </c>
      <c r="O35" s="15">
        <v>0</v>
      </c>
      <c r="P35" s="15">
        <v>85</v>
      </c>
      <c r="Q35" s="15">
        <f t="shared" si="10"/>
        <v>85</v>
      </c>
      <c r="R35" s="17"/>
      <c r="S35" s="15">
        <f t="shared" si="11"/>
        <v>89</v>
      </c>
      <c r="T35" s="17"/>
    </row>
    <row r="36" spans="1:20" ht="14.25" customHeight="1" x14ac:dyDescent="0.2">
      <c r="C36" s="14" t="s">
        <v>44</v>
      </c>
      <c r="D36" s="15">
        <v>0</v>
      </c>
      <c r="E36" s="15">
        <v>0</v>
      </c>
      <c r="F36" s="16">
        <v>0</v>
      </c>
      <c r="G36" s="15">
        <v>0</v>
      </c>
      <c r="H36" s="15">
        <v>0</v>
      </c>
      <c r="I36" s="15">
        <v>0</v>
      </c>
      <c r="J36" s="15">
        <v>1</v>
      </c>
      <c r="K36" s="15">
        <v>0</v>
      </c>
      <c r="L36" s="15">
        <v>0</v>
      </c>
      <c r="M36" s="15">
        <v>0</v>
      </c>
      <c r="N36" s="15">
        <v>0</v>
      </c>
      <c r="O36" s="15">
        <v>0</v>
      </c>
      <c r="P36" s="15">
        <v>0</v>
      </c>
      <c r="Q36" s="15">
        <f t="shared" si="10"/>
        <v>0</v>
      </c>
      <c r="R36" s="17"/>
      <c r="S36" s="15">
        <f t="shared" si="11"/>
        <v>1</v>
      </c>
      <c r="T36" s="17"/>
    </row>
    <row r="37" spans="1:20" ht="14.25" customHeight="1" x14ac:dyDescent="0.2">
      <c r="C37" s="14" t="s">
        <v>99</v>
      </c>
      <c r="D37" s="15">
        <v>0</v>
      </c>
      <c r="E37" s="15">
        <v>0</v>
      </c>
      <c r="F37" s="16">
        <v>0</v>
      </c>
      <c r="G37" s="15">
        <v>0</v>
      </c>
      <c r="H37" s="15">
        <v>0</v>
      </c>
      <c r="I37" s="15">
        <v>0</v>
      </c>
      <c r="J37" s="15">
        <v>1</v>
      </c>
      <c r="K37" s="15">
        <v>0</v>
      </c>
      <c r="L37" s="15">
        <v>0</v>
      </c>
      <c r="M37" s="15">
        <v>2</v>
      </c>
      <c r="N37" s="15">
        <v>2</v>
      </c>
      <c r="O37" s="15">
        <v>0</v>
      </c>
      <c r="P37" s="15">
        <v>3</v>
      </c>
      <c r="Q37" s="15">
        <f t="shared" si="10"/>
        <v>3</v>
      </c>
      <c r="R37" s="17"/>
      <c r="S37" s="15">
        <f t="shared" si="11"/>
        <v>8</v>
      </c>
      <c r="T37" s="17"/>
    </row>
    <row r="38" spans="1:20" ht="14.25" customHeight="1" x14ac:dyDescent="0.2">
      <c r="C38" s="14" t="s">
        <v>101</v>
      </c>
      <c r="D38" s="15">
        <v>0</v>
      </c>
      <c r="E38" s="15">
        <v>0</v>
      </c>
      <c r="F38" s="16">
        <v>0</v>
      </c>
      <c r="G38" s="15">
        <v>0</v>
      </c>
      <c r="H38" s="15">
        <v>0</v>
      </c>
      <c r="I38" s="15">
        <v>0</v>
      </c>
      <c r="J38" s="15">
        <v>0</v>
      </c>
      <c r="K38" s="15">
        <v>0</v>
      </c>
      <c r="L38" s="15">
        <v>0</v>
      </c>
      <c r="M38" s="15">
        <v>0</v>
      </c>
      <c r="N38" s="15">
        <v>0</v>
      </c>
      <c r="O38" s="15">
        <v>0</v>
      </c>
      <c r="P38" s="15">
        <v>0</v>
      </c>
      <c r="Q38" s="15">
        <f t="shared" si="10"/>
        <v>0</v>
      </c>
      <c r="R38" s="17"/>
      <c r="S38" s="15">
        <f t="shared" si="11"/>
        <v>0</v>
      </c>
      <c r="T38" s="17"/>
    </row>
    <row r="39" spans="1:20" ht="14.25" customHeight="1" x14ac:dyDescent="0.2">
      <c r="C39" s="30" t="s">
        <v>45</v>
      </c>
      <c r="D39" s="21">
        <f>SUM(D32:D38)</f>
        <v>116</v>
      </c>
      <c r="E39" s="21">
        <f>SUM(E32:E38)</f>
        <v>114</v>
      </c>
      <c r="F39" s="21">
        <f>SUM(F32:F38)</f>
        <v>141</v>
      </c>
      <c r="G39" s="21">
        <f>SUM(G32:G38)</f>
        <v>119</v>
      </c>
      <c r="H39" s="21">
        <f>SUM(H32:H38)</f>
        <v>131</v>
      </c>
      <c r="I39" s="21">
        <f t="shared" ref="I39:N39" si="12">SUM(I32:I38)</f>
        <v>103</v>
      </c>
      <c r="J39" s="21">
        <f t="shared" si="12"/>
        <v>104</v>
      </c>
      <c r="K39" s="21">
        <f t="shared" si="12"/>
        <v>103</v>
      </c>
      <c r="L39" s="21">
        <f t="shared" si="12"/>
        <v>96</v>
      </c>
      <c r="M39" s="21">
        <f t="shared" si="12"/>
        <v>103</v>
      </c>
      <c r="N39" s="21">
        <f t="shared" si="12"/>
        <v>93</v>
      </c>
      <c r="O39" s="21">
        <f>SUM(O32:O38)</f>
        <v>91</v>
      </c>
      <c r="P39" s="21">
        <f>SUM(P32:P38)</f>
        <v>84</v>
      </c>
      <c r="Q39" s="21">
        <f>SUM(Q32:Q38)</f>
        <v>-7</v>
      </c>
      <c r="R39" s="32"/>
      <c r="S39" s="21">
        <f>SUM(S32:S38)</f>
        <v>1282</v>
      </c>
      <c r="T39" s="32"/>
    </row>
    <row r="40" spans="1:20" ht="14.25" customHeight="1" x14ac:dyDescent="0.2">
      <c r="C40" s="30" t="s">
        <v>46</v>
      </c>
      <c r="F40" s="16" t="s">
        <v>27</v>
      </c>
      <c r="M40" s="15" t="s">
        <v>27</v>
      </c>
    </row>
    <row r="41" spans="1:20" ht="14.25" customHeight="1" x14ac:dyDescent="0.2">
      <c r="C41" s="14" t="s">
        <v>47</v>
      </c>
      <c r="D41" s="15">
        <v>17</v>
      </c>
      <c r="E41" s="15">
        <v>12</v>
      </c>
      <c r="F41" s="16">
        <f>28-11</f>
        <v>17</v>
      </c>
      <c r="G41" s="15">
        <f>30-16</f>
        <v>14</v>
      </c>
      <c r="H41" s="15">
        <v>17</v>
      </c>
      <c r="I41" s="15">
        <v>15</v>
      </c>
      <c r="J41" s="15">
        <v>13</v>
      </c>
      <c r="K41" s="15">
        <v>13</v>
      </c>
      <c r="L41" s="15">
        <v>15</v>
      </c>
      <c r="M41" s="15">
        <v>15</v>
      </c>
      <c r="N41" s="15">
        <v>13</v>
      </c>
      <c r="O41" s="15">
        <v>14</v>
      </c>
      <c r="P41" s="15">
        <v>10</v>
      </c>
      <c r="Q41" s="15">
        <f>P41-O41</f>
        <v>-4</v>
      </c>
      <c r="R41" s="17"/>
      <c r="S41" s="15">
        <f>E41+F41+G41+H41+I41+J41+K41+L41+M41+N41+O41+P41</f>
        <v>168</v>
      </c>
      <c r="T41" s="17"/>
    </row>
    <row r="42" spans="1:20" ht="14.25" customHeight="1" x14ac:dyDescent="0.2">
      <c r="C42" s="14" t="s">
        <v>48</v>
      </c>
      <c r="D42" s="15">
        <v>3</v>
      </c>
      <c r="E42" s="15">
        <v>3</v>
      </c>
      <c r="F42" s="16">
        <v>3</v>
      </c>
      <c r="G42" s="15">
        <f>7-4</f>
        <v>3</v>
      </c>
      <c r="H42" s="15">
        <v>3</v>
      </c>
      <c r="I42" s="15">
        <v>3</v>
      </c>
      <c r="J42" s="15">
        <v>3</v>
      </c>
      <c r="K42" s="15">
        <v>3</v>
      </c>
      <c r="L42" s="15">
        <v>3</v>
      </c>
      <c r="M42" s="15">
        <v>3</v>
      </c>
      <c r="N42" s="15">
        <v>3</v>
      </c>
      <c r="O42" s="15">
        <v>2</v>
      </c>
      <c r="P42" s="15">
        <v>2</v>
      </c>
      <c r="Q42" s="15">
        <f t="shared" ref="Q42:Q44" si="13">P42-O42</f>
        <v>0</v>
      </c>
      <c r="R42" s="17"/>
      <c r="S42" s="15">
        <f>E42+F42+G42+H42+I42+J42+K42+L42+M42+N42+O42+P42</f>
        <v>34</v>
      </c>
      <c r="T42" s="17"/>
    </row>
    <row r="43" spans="1:20" ht="14.25" customHeight="1" x14ac:dyDescent="0.2">
      <c r="C43" s="14" t="s">
        <v>49</v>
      </c>
      <c r="D43" s="15">
        <v>5</v>
      </c>
      <c r="E43" s="15">
        <v>4</v>
      </c>
      <c r="F43" s="16">
        <v>8</v>
      </c>
      <c r="G43" s="15">
        <v>5</v>
      </c>
      <c r="H43" s="15">
        <v>8</v>
      </c>
      <c r="I43" s="15">
        <v>7</v>
      </c>
      <c r="J43" s="15">
        <v>5</v>
      </c>
      <c r="K43" s="15">
        <v>7</v>
      </c>
      <c r="L43" s="15">
        <v>6</v>
      </c>
      <c r="M43" s="15">
        <v>6</v>
      </c>
      <c r="N43" s="15">
        <v>6</v>
      </c>
      <c r="O43" s="15">
        <v>4</v>
      </c>
      <c r="P43" s="15">
        <v>6</v>
      </c>
      <c r="Q43" s="15">
        <f t="shared" si="13"/>
        <v>2</v>
      </c>
      <c r="R43" s="17"/>
      <c r="S43" s="15">
        <f>E43+F43+G43+H43+I43+J43+K43+L43+M43+N43+O43+P43</f>
        <v>72</v>
      </c>
      <c r="T43" s="17"/>
    </row>
    <row r="44" spans="1:20" ht="14.25" customHeight="1" x14ac:dyDescent="0.2">
      <c r="C44" s="14" t="s">
        <v>50</v>
      </c>
      <c r="D44" s="15">
        <v>2</v>
      </c>
      <c r="E44" s="15">
        <v>3</v>
      </c>
      <c r="F44" s="16">
        <v>2</v>
      </c>
      <c r="G44" s="15">
        <v>2</v>
      </c>
      <c r="H44" s="15">
        <v>2</v>
      </c>
      <c r="I44" s="15">
        <v>2</v>
      </c>
      <c r="J44" s="15">
        <v>2</v>
      </c>
      <c r="K44" s="15">
        <v>2</v>
      </c>
      <c r="L44" s="15">
        <v>2</v>
      </c>
      <c r="M44" s="15">
        <v>2</v>
      </c>
      <c r="N44" s="15">
        <v>2</v>
      </c>
      <c r="O44" s="15">
        <v>2</v>
      </c>
      <c r="P44" s="15">
        <v>2</v>
      </c>
      <c r="Q44" s="15">
        <f t="shared" si="13"/>
        <v>0</v>
      </c>
      <c r="R44" s="19"/>
      <c r="S44" s="15">
        <f>E44+F44+G44+H44+I44+J44+K44+L44+M44+N44+O44+P44</f>
        <v>25</v>
      </c>
      <c r="T44" s="19"/>
    </row>
    <row r="45" spans="1:20" ht="14.25" customHeight="1" x14ac:dyDescent="0.2">
      <c r="C45" s="30" t="s">
        <v>46</v>
      </c>
      <c r="D45" s="21">
        <f>SUM(D41:D44)</f>
        <v>27</v>
      </c>
      <c r="E45" s="21">
        <f>SUM(E41:E44)</f>
        <v>22</v>
      </c>
      <c r="F45" s="21">
        <f>SUM(F41:F44)</f>
        <v>30</v>
      </c>
      <c r="G45" s="21">
        <f t="shared" ref="G45:N45" si="14">SUM(G41:G44)</f>
        <v>24</v>
      </c>
      <c r="H45" s="21">
        <f t="shared" si="14"/>
        <v>30</v>
      </c>
      <c r="I45" s="21">
        <f t="shared" si="14"/>
        <v>27</v>
      </c>
      <c r="J45" s="21">
        <f t="shared" si="14"/>
        <v>23</v>
      </c>
      <c r="K45" s="21">
        <f>SUM(K41:K44)</f>
        <v>25</v>
      </c>
      <c r="L45" s="21">
        <f t="shared" si="14"/>
        <v>26</v>
      </c>
      <c r="M45" s="21">
        <f t="shared" si="14"/>
        <v>26</v>
      </c>
      <c r="N45" s="21">
        <f t="shared" si="14"/>
        <v>24</v>
      </c>
      <c r="O45" s="21">
        <f>SUM(O41:O44)</f>
        <v>22</v>
      </c>
      <c r="P45" s="21">
        <f>SUM(P41:P44)</f>
        <v>20</v>
      </c>
      <c r="Q45" s="21">
        <f>SUM(Q41:Q44)</f>
        <v>-2</v>
      </c>
      <c r="R45" s="17"/>
      <c r="S45" s="15">
        <f>SUM(S41:S44)</f>
        <v>299</v>
      </c>
      <c r="T45" s="17"/>
    </row>
    <row r="46" spans="1:20" ht="14.25" customHeight="1" x14ac:dyDescent="0.2">
      <c r="C46" s="30"/>
      <c r="D46" s="15"/>
      <c r="E46" s="15"/>
      <c r="F46" s="16"/>
      <c r="G46" s="15"/>
      <c r="H46" s="15"/>
      <c r="I46" s="15"/>
      <c r="J46" s="15"/>
      <c r="K46" s="15"/>
      <c r="L46" s="15"/>
      <c r="M46" s="15" t="s">
        <v>27</v>
      </c>
      <c r="N46" s="15"/>
      <c r="O46" s="15"/>
      <c r="P46" s="15"/>
      <c r="Q46" s="15"/>
      <c r="R46" s="17"/>
      <c r="S46" s="15"/>
      <c r="T46" s="17"/>
    </row>
    <row r="47" spans="1:20" ht="14.25" customHeight="1" x14ac:dyDescent="0.2">
      <c r="C47" s="30" t="s">
        <v>51</v>
      </c>
      <c r="F47" s="16"/>
      <c r="M47" s="15" t="s">
        <v>27</v>
      </c>
    </row>
    <row r="48" spans="1:20" ht="14.25" customHeight="1" x14ac:dyDescent="0.2">
      <c r="C48" s="14" t="s">
        <v>52</v>
      </c>
      <c r="D48" s="15">
        <v>44</v>
      </c>
      <c r="E48" s="15">
        <v>55</v>
      </c>
      <c r="F48" s="16">
        <v>66</v>
      </c>
      <c r="G48" s="15">
        <v>234</v>
      </c>
      <c r="H48" s="15">
        <v>58</v>
      </c>
      <c r="I48" s="15">
        <v>77</v>
      </c>
      <c r="J48" s="15">
        <v>482</v>
      </c>
      <c r="K48" s="15">
        <v>95</v>
      </c>
      <c r="L48" s="15">
        <v>77</v>
      </c>
      <c r="M48" s="15">
        <v>86</v>
      </c>
      <c r="N48" s="15">
        <v>106</v>
      </c>
      <c r="O48" s="15">
        <v>72</v>
      </c>
      <c r="P48" s="15">
        <v>37</v>
      </c>
      <c r="Q48" s="44">
        <f>P48-O48</f>
        <v>-35</v>
      </c>
      <c r="R48" s="17"/>
      <c r="S48" s="15">
        <f>E48+F48+G48+H48+I48+J48+K48+L48+M48+N48+O48+P48</f>
        <v>1445</v>
      </c>
      <c r="T48" s="17"/>
    </row>
    <row r="49" spans="1:20" ht="14.25" customHeight="1" x14ac:dyDescent="0.2">
      <c r="C49" s="14" t="s">
        <v>53</v>
      </c>
      <c r="D49" s="15">
        <v>20</v>
      </c>
      <c r="E49" s="15">
        <v>24</v>
      </c>
      <c r="F49" s="16">
        <v>25</v>
      </c>
      <c r="G49" s="15">
        <v>25</v>
      </c>
      <c r="H49" s="15">
        <v>21</v>
      </c>
      <c r="I49" s="15">
        <v>21</v>
      </c>
      <c r="J49" s="15">
        <v>24</v>
      </c>
      <c r="K49" s="15">
        <v>24</v>
      </c>
      <c r="L49" s="15">
        <v>24</v>
      </c>
      <c r="M49" s="15">
        <v>24</v>
      </c>
      <c r="N49" s="15">
        <v>24</v>
      </c>
      <c r="O49" s="15">
        <v>24</v>
      </c>
      <c r="P49" s="15">
        <v>24</v>
      </c>
      <c r="Q49" s="44">
        <f>P49-O49</f>
        <v>0</v>
      </c>
      <c r="R49" s="17"/>
      <c r="S49" s="15">
        <f>E49+F49+G49+H49+I49+J49+K49+L49+M49+N49+O49+P49</f>
        <v>284</v>
      </c>
      <c r="T49" s="17"/>
    </row>
    <row r="50" spans="1:20" ht="14.25" customHeight="1" x14ac:dyDescent="0.2">
      <c r="C50" s="30" t="s">
        <v>51</v>
      </c>
      <c r="D50" s="21">
        <f>SUM(D48:D49)</f>
        <v>64</v>
      </c>
      <c r="E50" s="21">
        <f>SUM(E48:E49)</f>
        <v>79</v>
      </c>
      <c r="F50" s="21">
        <f>SUM(F48:F49)</f>
        <v>91</v>
      </c>
      <c r="G50" s="21">
        <f t="shared" ref="G50:O50" si="15">SUM(G48:G49)</f>
        <v>259</v>
      </c>
      <c r="H50" s="21">
        <f>SUM(H48:H49)</f>
        <v>79</v>
      </c>
      <c r="I50" s="21">
        <f t="shared" si="15"/>
        <v>98</v>
      </c>
      <c r="J50" s="21">
        <f t="shared" si="15"/>
        <v>506</v>
      </c>
      <c r="K50" s="21">
        <f>SUM(K48:K49)</f>
        <v>119</v>
      </c>
      <c r="L50" s="21">
        <f t="shared" si="15"/>
        <v>101</v>
      </c>
      <c r="M50" s="21">
        <f t="shared" si="15"/>
        <v>110</v>
      </c>
      <c r="N50" s="21">
        <f>SUM(N48:N49)</f>
        <v>130</v>
      </c>
      <c r="O50" s="21">
        <f t="shared" si="15"/>
        <v>96</v>
      </c>
      <c r="P50" s="21">
        <f>SUM(P48:P49)</f>
        <v>61</v>
      </c>
      <c r="Q50" s="21">
        <f>SUM(Q48:Q49)</f>
        <v>-35</v>
      </c>
      <c r="R50" s="32"/>
      <c r="S50" s="21">
        <f>SUM(S48:S49)</f>
        <v>1729</v>
      </c>
      <c r="T50" s="32"/>
    </row>
    <row r="51" spans="1:20" ht="14.25" customHeight="1" x14ac:dyDescent="0.2">
      <c r="C51" s="30"/>
      <c r="D51" s="15"/>
      <c r="E51" s="15"/>
      <c r="F51" s="16" t="s">
        <v>27</v>
      </c>
      <c r="G51" s="15"/>
      <c r="H51" s="15"/>
      <c r="I51" s="15"/>
      <c r="J51" s="15"/>
      <c r="K51" s="15"/>
      <c r="L51" s="15"/>
      <c r="M51" s="15" t="s">
        <v>27</v>
      </c>
      <c r="N51" s="15"/>
      <c r="O51" s="15"/>
      <c r="P51" s="15"/>
      <c r="Q51" s="15"/>
      <c r="R51" s="17"/>
      <c r="S51" s="15"/>
      <c r="T51" s="17"/>
    </row>
    <row r="52" spans="1:20" ht="14.25" customHeight="1" x14ac:dyDescent="0.2">
      <c r="C52" s="30" t="s">
        <v>54</v>
      </c>
      <c r="F52" s="16" t="s">
        <v>27</v>
      </c>
      <c r="M52" s="15" t="s">
        <v>27</v>
      </c>
      <c r="Q52" s="15" t="s">
        <v>27</v>
      </c>
    </row>
    <row r="53" spans="1:20" ht="14.25" customHeight="1" x14ac:dyDescent="0.2">
      <c r="A53" s="1">
        <v>64910000001</v>
      </c>
      <c r="C53" s="14" t="s">
        <v>55</v>
      </c>
      <c r="D53" s="15">
        <v>22</v>
      </c>
      <c r="E53" s="15">
        <v>22</v>
      </c>
      <c r="F53" s="16">
        <v>22</v>
      </c>
      <c r="G53" s="15">
        <v>22</v>
      </c>
      <c r="H53" s="15">
        <v>22</v>
      </c>
      <c r="I53" s="15">
        <v>22</v>
      </c>
      <c r="J53" s="15">
        <v>22</v>
      </c>
      <c r="K53" s="15">
        <v>22</v>
      </c>
      <c r="L53" s="15">
        <v>22</v>
      </c>
      <c r="M53" s="15">
        <v>22</v>
      </c>
      <c r="N53" s="15">
        <v>22</v>
      </c>
      <c r="O53" s="15">
        <v>22</v>
      </c>
      <c r="P53" s="15">
        <v>22</v>
      </c>
      <c r="Q53" s="15">
        <f>P53-O53</f>
        <v>0</v>
      </c>
      <c r="R53" s="17"/>
      <c r="S53" s="15">
        <f>E53+F53+G53+H53+I53+J53+K53+L53+M53+N53+O53+P53</f>
        <v>264</v>
      </c>
      <c r="T53" s="17"/>
    </row>
    <row r="54" spans="1:20" ht="14.25" customHeight="1" x14ac:dyDescent="0.2">
      <c r="C54" s="14" t="s">
        <v>56</v>
      </c>
      <c r="D54" s="15">
        <v>0</v>
      </c>
      <c r="E54" s="15">
        <v>0</v>
      </c>
      <c r="F54" s="16">
        <v>0</v>
      </c>
      <c r="G54" s="15">
        <v>0</v>
      </c>
      <c r="H54" s="15">
        <v>0</v>
      </c>
      <c r="I54" s="15">
        <v>0</v>
      </c>
      <c r="J54" s="15">
        <v>0</v>
      </c>
      <c r="K54" s="15">
        <v>0</v>
      </c>
      <c r="L54" s="15">
        <v>0</v>
      </c>
      <c r="M54" s="15">
        <v>0</v>
      </c>
      <c r="N54" s="15">
        <v>0</v>
      </c>
      <c r="O54" s="15">
        <v>0</v>
      </c>
      <c r="P54" s="15">
        <v>0</v>
      </c>
      <c r="Q54" s="15">
        <f t="shared" ref="Q54:Q67" si="16">P54-O54</f>
        <v>0</v>
      </c>
      <c r="R54" s="17"/>
      <c r="S54" s="15">
        <f t="shared" ref="S54:S66" si="17">E54+F54+G54+H54+I54+J54+K54+L54+M54+N54+O54+P54</f>
        <v>0</v>
      </c>
      <c r="T54" s="17"/>
    </row>
    <row r="55" spans="1:20" ht="14.25" customHeight="1" x14ac:dyDescent="0.2">
      <c r="C55" s="14" t="s">
        <v>57</v>
      </c>
      <c r="D55" s="1">
        <v>0</v>
      </c>
      <c r="F55" s="16"/>
      <c r="M55" s="15"/>
      <c r="O55" s="1">
        <v>0</v>
      </c>
      <c r="P55" s="1">
        <v>0</v>
      </c>
      <c r="Q55" s="15">
        <f t="shared" si="16"/>
        <v>0</v>
      </c>
      <c r="S55" s="15">
        <f t="shared" si="17"/>
        <v>0</v>
      </c>
    </row>
    <row r="56" spans="1:20" ht="14.25" customHeight="1" x14ac:dyDescent="0.2">
      <c r="A56" s="1">
        <v>64910000016</v>
      </c>
      <c r="C56" s="14" t="s">
        <v>58</v>
      </c>
      <c r="D56" s="15">
        <v>6</v>
      </c>
      <c r="E56" s="15">
        <v>0</v>
      </c>
      <c r="F56" s="16">
        <v>10</v>
      </c>
      <c r="G56" s="15">
        <v>6</v>
      </c>
      <c r="H56" s="15">
        <v>6</v>
      </c>
      <c r="I56" s="15">
        <v>6</v>
      </c>
      <c r="J56" s="15">
        <v>7</v>
      </c>
      <c r="K56" s="15">
        <v>6</v>
      </c>
      <c r="L56" s="15">
        <v>6</v>
      </c>
      <c r="M56" s="15">
        <v>6</v>
      </c>
      <c r="N56" s="15">
        <v>6</v>
      </c>
      <c r="O56" s="15">
        <v>6</v>
      </c>
      <c r="P56" s="15">
        <v>-1</v>
      </c>
      <c r="Q56" s="15">
        <f t="shared" si="16"/>
        <v>-7</v>
      </c>
      <c r="R56" s="17"/>
      <c r="S56" s="15">
        <f>E56+F56+G56+H56+I56+J56+K56+L56+M56+N56+O56+P56</f>
        <v>64</v>
      </c>
      <c r="T56" s="17"/>
    </row>
    <row r="57" spans="1:20" ht="14.25" customHeight="1" x14ac:dyDescent="0.2">
      <c r="C57" s="14" t="s">
        <v>59</v>
      </c>
      <c r="D57" s="15">
        <v>0</v>
      </c>
      <c r="E57" s="15">
        <v>0</v>
      </c>
      <c r="F57" s="16">
        <v>0</v>
      </c>
      <c r="G57" s="15">
        <v>0</v>
      </c>
      <c r="H57" s="15">
        <v>0</v>
      </c>
      <c r="I57" s="15">
        <v>0</v>
      </c>
      <c r="J57" s="15">
        <v>0</v>
      </c>
      <c r="K57" s="15">
        <v>0</v>
      </c>
      <c r="L57" s="15">
        <v>0</v>
      </c>
      <c r="M57" s="15">
        <v>0</v>
      </c>
      <c r="N57" s="15">
        <v>0</v>
      </c>
      <c r="O57" s="15">
        <v>0</v>
      </c>
      <c r="P57" s="15">
        <v>0</v>
      </c>
      <c r="Q57" s="15">
        <f t="shared" si="16"/>
        <v>0</v>
      </c>
      <c r="R57" s="17"/>
      <c r="S57" s="15">
        <f t="shared" si="17"/>
        <v>0</v>
      </c>
      <c r="T57" s="17"/>
    </row>
    <row r="58" spans="1:20" ht="14.25" customHeight="1" x14ac:dyDescent="0.2">
      <c r="C58" s="14" t="s">
        <v>60</v>
      </c>
      <c r="D58" s="1">
        <v>0</v>
      </c>
      <c r="E58" s="1">
        <v>0</v>
      </c>
      <c r="F58" s="16">
        <v>0</v>
      </c>
      <c r="G58" s="1">
        <v>0</v>
      </c>
      <c r="H58" s="1">
        <v>0</v>
      </c>
      <c r="I58" s="1">
        <v>0</v>
      </c>
      <c r="J58" s="1">
        <v>0</v>
      </c>
      <c r="K58" s="1">
        <v>0</v>
      </c>
      <c r="L58" s="1">
        <v>4</v>
      </c>
      <c r="M58" s="15">
        <v>0</v>
      </c>
      <c r="N58" s="1">
        <v>0</v>
      </c>
      <c r="O58" s="1">
        <v>0</v>
      </c>
      <c r="P58" s="1">
        <v>0</v>
      </c>
      <c r="Q58" s="15">
        <f t="shared" si="16"/>
        <v>0</v>
      </c>
      <c r="S58" s="15">
        <f t="shared" si="17"/>
        <v>4</v>
      </c>
    </row>
    <row r="59" spans="1:20" ht="14.25" customHeight="1" x14ac:dyDescent="0.2">
      <c r="C59" s="14" t="s">
        <v>61</v>
      </c>
      <c r="D59" s="15">
        <v>0</v>
      </c>
      <c r="E59" s="15">
        <v>0</v>
      </c>
      <c r="F59" s="16">
        <v>0</v>
      </c>
      <c r="G59" s="15">
        <v>0</v>
      </c>
      <c r="H59" s="15">
        <v>0</v>
      </c>
      <c r="I59" s="15">
        <v>0</v>
      </c>
      <c r="J59" s="15">
        <v>0</v>
      </c>
      <c r="K59" s="15">
        <v>0</v>
      </c>
      <c r="L59" s="15">
        <v>0</v>
      </c>
      <c r="M59" s="15">
        <v>0</v>
      </c>
      <c r="N59" s="15">
        <v>0</v>
      </c>
      <c r="O59" s="15">
        <v>0</v>
      </c>
      <c r="P59" s="15">
        <v>0</v>
      </c>
      <c r="Q59" s="15">
        <f t="shared" si="16"/>
        <v>0</v>
      </c>
      <c r="R59" s="17"/>
      <c r="S59" s="15">
        <f t="shared" si="17"/>
        <v>0</v>
      </c>
      <c r="T59" s="17"/>
    </row>
    <row r="60" spans="1:20" ht="14.25" customHeight="1" x14ac:dyDescent="0.2">
      <c r="A60" s="1">
        <v>64910000011</v>
      </c>
      <c r="C60" s="14" t="s">
        <v>62</v>
      </c>
      <c r="D60" s="15">
        <v>2</v>
      </c>
      <c r="E60" s="15">
        <v>2</v>
      </c>
      <c r="F60" s="16">
        <f>3-2</f>
        <v>1</v>
      </c>
      <c r="G60" s="15">
        <v>1</v>
      </c>
      <c r="H60" s="15">
        <v>2</v>
      </c>
      <c r="I60" s="15">
        <v>2</v>
      </c>
      <c r="J60" s="15">
        <v>2</v>
      </c>
      <c r="K60" s="15">
        <v>2</v>
      </c>
      <c r="L60" s="15">
        <v>2</v>
      </c>
      <c r="M60" s="15">
        <v>2</v>
      </c>
      <c r="N60" s="15">
        <v>2</v>
      </c>
      <c r="O60" s="15">
        <v>2</v>
      </c>
      <c r="P60" s="15">
        <v>3</v>
      </c>
      <c r="Q60" s="15">
        <f t="shared" si="16"/>
        <v>1</v>
      </c>
      <c r="R60" s="17"/>
      <c r="S60" s="15">
        <f t="shared" si="17"/>
        <v>23</v>
      </c>
      <c r="T60" s="17"/>
    </row>
    <row r="61" spans="1:20" ht="14.25" customHeight="1" x14ac:dyDescent="0.2">
      <c r="C61" s="14" t="s">
        <v>63</v>
      </c>
      <c r="D61" s="15">
        <v>5</v>
      </c>
      <c r="E61" s="15">
        <v>5</v>
      </c>
      <c r="F61" s="16">
        <v>4</v>
      </c>
      <c r="G61" s="15">
        <v>4</v>
      </c>
      <c r="H61" s="15">
        <v>5</v>
      </c>
      <c r="I61" s="15">
        <v>0</v>
      </c>
      <c r="J61" s="15">
        <v>0</v>
      </c>
      <c r="K61" s="15">
        <v>0</v>
      </c>
      <c r="L61" s="15">
        <v>0</v>
      </c>
      <c r="M61" s="15">
        <v>0</v>
      </c>
      <c r="N61" s="15">
        <v>3</v>
      </c>
      <c r="O61" s="15">
        <v>3</v>
      </c>
      <c r="P61" s="15">
        <v>3</v>
      </c>
      <c r="Q61" s="15">
        <f t="shared" si="16"/>
        <v>0</v>
      </c>
      <c r="R61" s="17"/>
      <c r="S61" s="15">
        <f t="shared" si="17"/>
        <v>27</v>
      </c>
      <c r="T61" s="17"/>
    </row>
    <row r="62" spans="1:20" ht="14.25" customHeight="1" x14ac:dyDescent="0.2">
      <c r="C62" s="14" t="s">
        <v>64</v>
      </c>
      <c r="D62" s="15">
        <v>1</v>
      </c>
      <c r="E62" s="15">
        <v>0</v>
      </c>
      <c r="F62" s="16">
        <f>3+2</f>
        <v>5</v>
      </c>
      <c r="G62" s="15">
        <v>0</v>
      </c>
      <c r="H62" s="15">
        <v>3</v>
      </c>
      <c r="I62" s="15">
        <v>0</v>
      </c>
      <c r="J62" s="15">
        <v>0</v>
      </c>
      <c r="K62" s="15">
        <v>1</v>
      </c>
      <c r="L62" s="15">
        <v>0</v>
      </c>
      <c r="M62" s="15">
        <v>0</v>
      </c>
      <c r="N62" s="15">
        <v>3</v>
      </c>
      <c r="O62" s="15">
        <v>1</v>
      </c>
      <c r="P62" s="15">
        <v>0</v>
      </c>
      <c r="Q62" s="15">
        <f t="shared" si="16"/>
        <v>-1</v>
      </c>
      <c r="R62" s="17"/>
      <c r="S62" s="15">
        <f t="shared" si="17"/>
        <v>13</v>
      </c>
      <c r="T62" s="17"/>
    </row>
    <row r="63" spans="1:20" ht="14.25" customHeight="1" x14ac:dyDescent="0.2">
      <c r="C63" s="14" t="s">
        <v>65</v>
      </c>
      <c r="D63" s="15">
        <v>2</v>
      </c>
      <c r="E63" s="15">
        <v>2</v>
      </c>
      <c r="F63" s="16">
        <v>2</v>
      </c>
      <c r="G63" s="15">
        <v>2</v>
      </c>
      <c r="H63" s="15">
        <v>2</v>
      </c>
      <c r="I63" s="15">
        <v>3</v>
      </c>
      <c r="J63" s="15">
        <v>6</v>
      </c>
      <c r="K63" s="15">
        <v>6</v>
      </c>
      <c r="L63" s="15">
        <v>5</v>
      </c>
      <c r="M63" s="15">
        <v>6</v>
      </c>
      <c r="N63" s="15">
        <v>6</v>
      </c>
      <c r="O63" s="15">
        <v>5</v>
      </c>
      <c r="P63" s="15">
        <v>4</v>
      </c>
      <c r="Q63" s="15">
        <f t="shared" si="16"/>
        <v>-1</v>
      </c>
      <c r="R63" s="17"/>
      <c r="S63" s="15">
        <f t="shared" si="17"/>
        <v>49</v>
      </c>
      <c r="T63" s="17"/>
    </row>
    <row r="64" spans="1:20" ht="14.25" customHeight="1" x14ac:dyDescent="0.2">
      <c r="C64" s="14" t="s">
        <v>66</v>
      </c>
      <c r="D64" s="15">
        <v>19</v>
      </c>
      <c r="E64" s="15">
        <v>8</v>
      </c>
      <c r="F64" s="16">
        <v>8</v>
      </c>
      <c r="G64" s="15">
        <v>8</v>
      </c>
      <c r="H64" s="15">
        <v>8</v>
      </c>
      <c r="I64" s="15">
        <v>8</v>
      </c>
      <c r="J64" s="15">
        <v>8</v>
      </c>
      <c r="K64" s="15">
        <v>13</v>
      </c>
      <c r="L64" s="15">
        <v>14</v>
      </c>
      <c r="M64" s="15">
        <v>14</v>
      </c>
      <c r="N64" s="15">
        <v>8</v>
      </c>
      <c r="O64" s="15">
        <v>8</v>
      </c>
      <c r="P64" s="15">
        <v>8</v>
      </c>
      <c r="Q64" s="15">
        <f t="shared" si="16"/>
        <v>0</v>
      </c>
      <c r="R64" s="17"/>
      <c r="S64" s="15">
        <f t="shared" si="17"/>
        <v>113</v>
      </c>
      <c r="T64" s="17"/>
    </row>
    <row r="65" spans="3:22" ht="14.25" customHeight="1" x14ac:dyDescent="0.2">
      <c r="C65" s="14" t="s">
        <v>67</v>
      </c>
      <c r="D65" s="15">
        <v>0</v>
      </c>
      <c r="E65" s="15">
        <v>0</v>
      </c>
      <c r="F65" s="16">
        <v>0</v>
      </c>
      <c r="G65" s="15">
        <v>0</v>
      </c>
      <c r="H65" s="15">
        <v>9</v>
      </c>
      <c r="I65" s="15">
        <v>0</v>
      </c>
      <c r="J65" s="15">
        <v>0</v>
      </c>
      <c r="K65" s="15">
        <v>0</v>
      </c>
      <c r="L65" s="15">
        <v>0</v>
      </c>
      <c r="M65" s="15">
        <v>0</v>
      </c>
      <c r="N65" s="15">
        <v>0</v>
      </c>
      <c r="O65" s="15">
        <v>0</v>
      </c>
      <c r="P65" s="15">
        <v>4</v>
      </c>
      <c r="Q65" s="15">
        <f t="shared" si="16"/>
        <v>4</v>
      </c>
      <c r="R65" s="17"/>
      <c r="S65" s="15">
        <f t="shared" si="17"/>
        <v>13</v>
      </c>
      <c r="T65" s="17"/>
    </row>
    <row r="66" spans="3:22" ht="14.25" customHeight="1" x14ac:dyDescent="0.2">
      <c r="C66" s="14" t="s">
        <v>68</v>
      </c>
      <c r="D66" s="15">
        <v>6</v>
      </c>
      <c r="E66" s="15">
        <v>6</v>
      </c>
      <c r="F66" s="16">
        <v>36</v>
      </c>
      <c r="G66" s="15">
        <v>13</v>
      </c>
      <c r="H66" s="15">
        <v>4</v>
      </c>
      <c r="I66" s="15">
        <v>4</v>
      </c>
      <c r="J66" s="15">
        <v>4</v>
      </c>
      <c r="K66" s="15">
        <v>13</v>
      </c>
      <c r="L66" s="15">
        <v>8</v>
      </c>
      <c r="M66" s="15">
        <v>4</v>
      </c>
      <c r="N66" s="15">
        <v>4</v>
      </c>
      <c r="O66" s="15">
        <v>4</v>
      </c>
      <c r="P66" s="15">
        <v>0</v>
      </c>
      <c r="Q66" s="15">
        <f t="shared" si="16"/>
        <v>-4</v>
      </c>
      <c r="R66" s="17"/>
      <c r="S66" s="15">
        <f t="shared" si="17"/>
        <v>100</v>
      </c>
      <c r="T66" s="17"/>
    </row>
    <row r="67" spans="3:22" ht="14.25" customHeight="1" x14ac:dyDescent="0.2">
      <c r="C67" s="14" t="s">
        <v>69</v>
      </c>
      <c r="D67" s="25">
        <v>9</v>
      </c>
      <c r="E67" s="25">
        <v>7</v>
      </c>
      <c r="F67" s="26">
        <v>5</v>
      </c>
      <c r="G67" s="25">
        <f>44-15</f>
        <v>29</v>
      </c>
      <c r="H67" s="25">
        <v>9</v>
      </c>
      <c r="I67" s="25">
        <v>5</v>
      </c>
      <c r="J67" s="25">
        <v>5</v>
      </c>
      <c r="K67" s="25">
        <v>34</v>
      </c>
      <c r="L67" s="25">
        <v>12</v>
      </c>
      <c r="M67" s="25">
        <v>13</v>
      </c>
      <c r="N67" s="25">
        <v>16</v>
      </c>
      <c r="O67" s="25">
        <v>12</v>
      </c>
      <c r="P67" s="25">
        <v>3</v>
      </c>
      <c r="Q67" s="15">
        <f t="shared" si="16"/>
        <v>-9</v>
      </c>
      <c r="R67" s="19"/>
      <c r="S67" s="15">
        <f>E67+F67+G67+H67+I67+J67+K67+L67+M67+N67+O67+P67</f>
        <v>150</v>
      </c>
      <c r="T67" s="19"/>
    </row>
    <row r="68" spans="3:22" s="24" customFormat="1" ht="14.25" customHeight="1" x14ac:dyDescent="0.2">
      <c r="C68" s="30" t="s">
        <v>54</v>
      </c>
      <c r="D68" s="33">
        <f t="shared" ref="D68:P68" si="18">SUM(D53:D67)</f>
        <v>72</v>
      </c>
      <c r="E68" s="33">
        <f t="shared" si="18"/>
        <v>52</v>
      </c>
      <c r="F68" s="33">
        <f>SUM(F53:F67)</f>
        <v>93</v>
      </c>
      <c r="G68" s="33">
        <f t="shared" si="18"/>
        <v>85</v>
      </c>
      <c r="H68" s="33">
        <f t="shared" si="18"/>
        <v>70</v>
      </c>
      <c r="I68" s="33">
        <f>SUM(I53:I67)</f>
        <v>50</v>
      </c>
      <c r="J68" s="33">
        <f t="shared" si="18"/>
        <v>54</v>
      </c>
      <c r="K68" s="33">
        <f t="shared" si="18"/>
        <v>97</v>
      </c>
      <c r="L68" s="33">
        <f t="shared" si="18"/>
        <v>73</v>
      </c>
      <c r="M68" s="33">
        <f t="shared" si="18"/>
        <v>67</v>
      </c>
      <c r="N68" s="33">
        <f t="shared" si="18"/>
        <v>70</v>
      </c>
      <c r="O68" s="33">
        <f t="shared" si="18"/>
        <v>63</v>
      </c>
      <c r="P68" s="33">
        <f t="shared" si="18"/>
        <v>46</v>
      </c>
      <c r="Q68" s="15">
        <f>SUM(Q53:Q67)</f>
        <v>-17</v>
      </c>
      <c r="R68" s="34"/>
      <c r="S68" s="33">
        <f>SUM(S53:S67)</f>
        <v>820</v>
      </c>
      <c r="T68" s="34"/>
      <c r="V68" s="33"/>
    </row>
    <row r="69" spans="3:22" s="24" customFormat="1" ht="14.25" customHeight="1" x14ac:dyDescent="0.2">
      <c r="C69" s="30"/>
      <c r="D69" s="33"/>
      <c r="E69" s="33"/>
      <c r="F69" s="16"/>
      <c r="G69" s="33"/>
      <c r="H69" s="33"/>
      <c r="I69" s="33"/>
      <c r="J69" s="33"/>
      <c r="K69" s="33"/>
      <c r="L69" s="33"/>
      <c r="M69" s="15" t="s">
        <v>27</v>
      </c>
      <c r="N69" s="33"/>
      <c r="O69" s="33"/>
      <c r="P69" s="33"/>
      <c r="Q69" s="15"/>
      <c r="R69" s="34"/>
      <c r="S69" s="33"/>
      <c r="T69" s="34"/>
      <c r="V69" s="33"/>
    </row>
    <row r="70" spans="3:22" ht="14.25" customHeight="1" x14ac:dyDescent="0.2">
      <c r="C70" s="30" t="s">
        <v>70</v>
      </c>
      <c r="F70" s="16"/>
      <c r="M70" s="15" t="s">
        <v>27</v>
      </c>
      <c r="Q70" s="15"/>
    </row>
    <row r="71" spans="3:22" ht="14.25" customHeight="1" x14ac:dyDescent="0.2">
      <c r="C71" s="14" t="s">
        <v>71</v>
      </c>
      <c r="D71" s="15">
        <v>24</v>
      </c>
      <c r="E71" s="15">
        <v>18</v>
      </c>
      <c r="F71" s="16">
        <v>19</v>
      </c>
      <c r="G71" s="15">
        <v>32</v>
      </c>
      <c r="H71" s="15">
        <v>21</v>
      </c>
      <c r="I71" s="15">
        <v>14</v>
      </c>
      <c r="J71" s="15">
        <v>26</v>
      </c>
      <c r="K71" s="15">
        <v>66</v>
      </c>
      <c r="L71" s="15">
        <v>21</v>
      </c>
      <c r="M71" s="15">
        <v>25</v>
      </c>
      <c r="N71" s="15">
        <v>24</v>
      </c>
      <c r="O71" s="15">
        <v>17</v>
      </c>
      <c r="P71" s="15">
        <v>19</v>
      </c>
      <c r="Q71" s="44">
        <f>P71-O71</f>
        <v>2</v>
      </c>
      <c r="R71" s="17"/>
      <c r="S71" s="15">
        <f>E71+F71+G71+H71+I71+J71+K71+L71+M71+N71+O71+P71</f>
        <v>302</v>
      </c>
      <c r="T71" s="17"/>
    </row>
    <row r="72" spans="3:22" ht="14.25" customHeight="1" x14ac:dyDescent="0.2">
      <c r="C72" s="14" t="s">
        <v>72</v>
      </c>
      <c r="D72" s="15">
        <v>0</v>
      </c>
      <c r="E72" s="15">
        <v>0</v>
      </c>
      <c r="F72" s="16">
        <v>0</v>
      </c>
      <c r="G72" s="15">
        <v>0</v>
      </c>
      <c r="H72" s="15">
        <v>0</v>
      </c>
      <c r="I72" s="15">
        <v>4</v>
      </c>
      <c r="J72" s="15">
        <v>1</v>
      </c>
      <c r="K72" s="15">
        <v>0</v>
      </c>
      <c r="L72" s="15">
        <v>0</v>
      </c>
      <c r="M72" s="15">
        <v>0</v>
      </c>
      <c r="N72" s="15">
        <v>0</v>
      </c>
      <c r="O72" s="15">
        <v>0</v>
      </c>
      <c r="P72" s="15">
        <v>6</v>
      </c>
      <c r="Q72" s="44">
        <f t="shared" ref="Q72:Q75" si="19">P72-O72</f>
        <v>6</v>
      </c>
      <c r="R72" s="17"/>
      <c r="S72" s="15">
        <f t="shared" ref="S72:S75" si="20">E72+F72+G72+H72+I72+J72+K72+L72+M72+N72+O72+P72</f>
        <v>11</v>
      </c>
      <c r="T72" s="17"/>
    </row>
    <row r="73" spans="3:22" ht="14.25" customHeight="1" x14ac:dyDescent="0.2">
      <c r="C73" s="14" t="s">
        <v>73</v>
      </c>
      <c r="D73" s="15">
        <v>29</v>
      </c>
      <c r="E73" s="15">
        <v>0</v>
      </c>
      <c r="F73" s="16">
        <v>0</v>
      </c>
      <c r="G73" s="15">
        <v>0</v>
      </c>
      <c r="H73" s="15">
        <v>0</v>
      </c>
      <c r="I73" s="15">
        <v>0</v>
      </c>
      <c r="J73" s="15">
        <v>0</v>
      </c>
      <c r="K73" s="15">
        <v>0</v>
      </c>
      <c r="L73" s="15">
        <v>0</v>
      </c>
      <c r="M73" s="15">
        <v>0</v>
      </c>
      <c r="N73" s="15">
        <v>0</v>
      </c>
      <c r="O73" s="15">
        <v>0</v>
      </c>
      <c r="P73" s="15">
        <v>0</v>
      </c>
      <c r="Q73" s="44">
        <f t="shared" si="19"/>
        <v>0</v>
      </c>
      <c r="R73" s="17"/>
      <c r="S73" s="15">
        <f t="shared" si="20"/>
        <v>0</v>
      </c>
      <c r="T73" s="17"/>
    </row>
    <row r="74" spans="3:22" ht="14.25" customHeight="1" x14ac:dyDescent="0.2">
      <c r="C74" s="35" t="s">
        <v>74</v>
      </c>
      <c r="D74" s="15">
        <v>2</v>
      </c>
      <c r="E74" s="15">
        <v>2</v>
      </c>
      <c r="F74" s="16">
        <v>2</v>
      </c>
      <c r="G74" s="15">
        <v>2</v>
      </c>
      <c r="H74" s="15">
        <v>2</v>
      </c>
      <c r="I74" s="15">
        <v>2</v>
      </c>
      <c r="J74" s="15">
        <v>2</v>
      </c>
      <c r="K74" s="15">
        <v>2</v>
      </c>
      <c r="L74" s="15">
        <v>2</v>
      </c>
      <c r="M74" s="15">
        <v>2</v>
      </c>
      <c r="N74" s="15">
        <v>2</v>
      </c>
      <c r="O74" s="15">
        <v>2</v>
      </c>
      <c r="P74" s="15">
        <v>2</v>
      </c>
      <c r="Q74" s="44">
        <f t="shared" si="19"/>
        <v>0</v>
      </c>
      <c r="R74" s="17"/>
      <c r="S74" s="15">
        <f t="shared" si="20"/>
        <v>24</v>
      </c>
      <c r="T74" s="17"/>
    </row>
    <row r="75" spans="3:22" ht="14.25" customHeight="1" x14ac:dyDescent="0.2">
      <c r="C75" s="14" t="s">
        <v>75</v>
      </c>
      <c r="D75" s="15">
        <v>4</v>
      </c>
      <c r="E75" s="15">
        <v>4</v>
      </c>
      <c r="F75" s="16">
        <v>5</v>
      </c>
      <c r="G75" s="15">
        <v>3</v>
      </c>
      <c r="H75" s="15">
        <v>3</v>
      </c>
      <c r="I75" s="15">
        <v>0</v>
      </c>
      <c r="J75" s="15">
        <v>2</v>
      </c>
      <c r="K75" s="15">
        <v>9</v>
      </c>
      <c r="L75" s="15">
        <v>5</v>
      </c>
      <c r="M75" s="15">
        <v>9</v>
      </c>
      <c r="N75" s="15">
        <v>10</v>
      </c>
      <c r="O75" s="15">
        <v>3</v>
      </c>
      <c r="P75" s="15">
        <v>17</v>
      </c>
      <c r="Q75" s="44">
        <f t="shared" si="19"/>
        <v>14</v>
      </c>
      <c r="R75" s="19"/>
      <c r="S75" s="15">
        <f t="shared" si="20"/>
        <v>70</v>
      </c>
      <c r="T75" s="19"/>
    </row>
    <row r="76" spans="3:22" ht="14.25" customHeight="1" x14ac:dyDescent="0.2">
      <c r="C76" s="30" t="s">
        <v>70</v>
      </c>
      <c r="D76" s="28">
        <f t="shared" ref="D76:Q76" si="21">SUM(D71:D75)</f>
        <v>59</v>
      </c>
      <c r="E76" s="28">
        <f t="shared" si="21"/>
        <v>24</v>
      </c>
      <c r="F76" s="28">
        <f t="shared" si="21"/>
        <v>26</v>
      </c>
      <c r="G76" s="28">
        <f t="shared" si="21"/>
        <v>37</v>
      </c>
      <c r="H76" s="28">
        <f t="shared" si="21"/>
        <v>26</v>
      </c>
      <c r="I76" s="28">
        <f t="shared" si="21"/>
        <v>20</v>
      </c>
      <c r="J76" s="28">
        <f t="shared" si="21"/>
        <v>31</v>
      </c>
      <c r="K76" s="28">
        <f t="shared" si="21"/>
        <v>77</v>
      </c>
      <c r="L76" s="28">
        <f t="shared" si="21"/>
        <v>28</v>
      </c>
      <c r="M76" s="28">
        <f t="shared" si="21"/>
        <v>36</v>
      </c>
      <c r="N76" s="28">
        <f t="shared" si="21"/>
        <v>36</v>
      </c>
      <c r="O76" s="28">
        <f t="shared" si="21"/>
        <v>22</v>
      </c>
      <c r="P76" s="28">
        <f t="shared" si="21"/>
        <v>44</v>
      </c>
      <c r="Q76" s="28">
        <f t="shared" si="21"/>
        <v>22</v>
      </c>
      <c r="R76" s="19"/>
      <c r="S76" s="25">
        <f>SUM(S71:S75)</f>
        <v>407</v>
      </c>
      <c r="T76" s="19"/>
    </row>
    <row r="77" spans="3:22" ht="14.25" customHeight="1" x14ac:dyDescent="0.2">
      <c r="C77" s="30"/>
      <c r="D77" s="15"/>
      <c r="E77" s="15"/>
      <c r="F77" s="16"/>
      <c r="G77" s="15"/>
      <c r="H77" s="15"/>
      <c r="I77" s="15"/>
      <c r="J77" s="15"/>
      <c r="K77" s="15"/>
      <c r="L77" s="15"/>
      <c r="M77" s="15" t="s">
        <v>27</v>
      </c>
      <c r="N77" s="15"/>
      <c r="O77" s="15"/>
      <c r="P77" s="15"/>
      <c r="Q77" s="15"/>
      <c r="R77" s="17"/>
      <c r="S77" s="15"/>
      <c r="T77" s="17"/>
    </row>
    <row r="78" spans="3:22" ht="14.25" customHeight="1" x14ac:dyDescent="0.2">
      <c r="C78" s="30" t="s">
        <v>76</v>
      </c>
      <c r="D78" s="15">
        <f>SUM(D76+D68+D50+D45+D39)</f>
        <v>338</v>
      </c>
      <c r="E78" s="15">
        <f>SUM(E76+E68+E50+E45+E39)</f>
        <v>291</v>
      </c>
      <c r="F78" s="15">
        <f>SUM(F76+F68+F50+F45+F39)</f>
        <v>381</v>
      </c>
      <c r="G78" s="15">
        <f t="shared" ref="G78:O78" si="22">SUM(G76+G68+G50+G45+G39)</f>
        <v>524</v>
      </c>
      <c r="H78" s="15">
        <f t="shared" si="22"/>
        <v>336</v>
      </c>
      <c r="I78" s="15">
        <f>SUM(I76+I68+I50+I45+I39)</f>
        <v>298</v>
      </c>
      <c r="J78" s="15">
        <f>SUM(J76+J68+J50+J45+J39)</f>
        <v>718</v>
      </c>
      <c r="K78" s="15">
        <f>SUM(K76+K68+K50+K45+K39)</f>
        <v>421</v>
      </c>
      <c r="L78" s="15">
        <f t="shared" si="22"/>
        <v>324</v>
      </c>
      <c r="M78" s="15">
        <f t="shared" si="22"/>
        <v>342</v>
      </c>
      <c r="N78" s="15">
        <f t="shared" si="22"/>
        <v>353</v>
      </c>
      <c r="O78" s="15">
        <f t="shared" si="22"/>
        <v>294</v>
      </c>
      <c r="P78" s="15">
        <f>SUM(P76+P68+P50+P45+P39)</f>
        <v>255</v>
      </c>
      <c r="Q78" s="15">
        <f>SUM(Q76+Q68+Q50+Q45+Q39)</f>
        <v>-39</v>
      </c>
      <c r="R78" s="23"/>
      <c r="S78" s="15">
        <f>E78+F78+G78+H78+I78+J78+K78+L78+M78+N78+O78+P78</f>
        <v>4537</v>
      </c>
      <c r="T78" s="23">
        <f>+S78/S21</f>
        <v>0.40705185716849096</v>
      </c>
    </row>
    <row r="79" spans="3:22" ht="14.25" customHeight="1" x14ac:dyDescent="0.2">
      <c r="C79" s="14"/>
      <c r="F79" s="16"/>
      <c r="M79" s="15" t="s">
        <v>27</v>
      </c>
    </row>
    <row r="80" spans="3:22" ht="14.25" customHeight="1" x14ac:dyDescent="0.2">
      <c r="F80" s="1"/>
      <c r="R80" s="1"/>
      <c r="T80" s="1"/>
    </row>
    <row r="81" spans="1:20" ht="14.25" customHeight="1" x14ac:dyDescent="0.2">
      <c r="C81" s="14"/>
      <c r="F81" s="16"/>
      <c r="J81" s="15"/>
      <c r="M81" s="15"/>
    </row>
    <row r="82" spans="1:20" s="24" customFormat="1" ht="32.25" customHeight="1" x14ac:dyDescent="0.2">
      <c r="C82" s="36" t="s">
        <v>77</v>
      </c>
      <c r="D82" s="37">
        <f>SUM(+D29-D78)</f>
        <v>45</v>
      </c>
      <c r="E82" s="37">
        <f>SUM(+E29-E78)</f>
        <v>20</v>
      </c>
      <c r="F82" s="37">
        <f>SUM(+F29-F78)</f>
        <v>1</v>
      </c>
      <c r="G82" s="37">
        <f>SUM(+G29-G78)</f>
        <v>126</v>
      </c>
      <c r="H82" s="37">
        <f>SUM(+H29-H78)</f>
        <v>1580</v>
      </c>
      <c r="I82" s="37">
        <f>SUM(I29-I78)</f>
        <v>-26</v>
      </c>
      <c r="J82" s="37">
        <f t="shared" ref="J82:O82" si="23">SUM(+J84+J29-J78)</f>
        <v>-129</v>
      </c>
      <c r="K82" s="37">
        <f t="shared" si="23"/>
        <v>-232</v>
      </c>
      <c r="L82" s="37">
        <f t="shared" si="23"/>
        <v>65</v>
      </c>
      <c r="M82" s="37">
        <f t="shared" si="23"/>
        <v>51</v>
      </c>
      <c r="N82" s="37">
        <f>SUM(+N84+N29-N78)</f>
        <v>75</v>
      </c>
      <c r="O82" s="37">
        <f t="shared" si="23"/>
        <v>532</v>
      </c>
      <c r="P82" s="37">
        <f>SUM(+P84+P29-P78)</f>
        <v>252</v>
      </c>
      <c r="Q82" s="37">
        <f>P82-O82</f>
        <v>-280</v>
      </c>
      <c r="R82" s="37"/>
      <c r="S82" s="37">
        <f>SUM(S29-S78)</f>
        <v>2315</v>
      </c>
      <c r="T82" s="38">
        <f>+S82/S21</f>
        <v>0.207697828817513</v>
      </c>
    </row>
    <row r="83" spans="1:20" ht="14.25" customHeight="1" x14ac:dyDescent="0.2">
      <c r="C83" s="14"/>
      <c r="F83" s="16"/>
      <c r="M83" s="15" t="s">
        <v>27</v>
      </c>
      <c r="Q83" s="39"/>
    </row>
    <row r="84" spans="1:20" ht="14.25" customHeight="1" x14ac:dyDescent="0.2">
      <c r="C84" s="18" t="s">
        <v>78</v>
      </c>
      <c r="D84" s="25">
        <v>0</v>
      </c>
      <c r="E84" s="25">
        <v>0</v>
      </c>
      <c r="F84" s="26">
        <v>-595</v>
      </c>
      <c r="G84" s="25">
        <v>-12715</v>
      </c>
      <c r="H84" s="25">
        <f>-6476+190</f>
        <v>-6286</v>
      </c>
      <c r="I84" s="25">
        <v>-80</v>
      </c>
      <c r="J84" s="25">
        <v>0</v>
      </c>
      <c r="K84" s="25">
        <v>0</v>
      </c>
      <c r="L84" s="25">
        <v>0</v>
      </c>
      <c r="M84" s="25">
        <v>0</v>
      </c>
      <c r="N84" s="25">
        <v>0</v>
      </c>
      <c r="O84" s="25">
        <v>0</v>
      </c>
      <c r="P84" s="25">
        <v>0</v>
      </c>
      <c r="Q84" s="15">
        <f>P84-O84</f>
        <v>0</v>
      </c>
      <c r="R84" s="19"/>
      <c r="S84" s="15">
        <f>E84+F84+G84+H84+I84+J84+K84+L84+M84+N84+O84+P84</f>
        <v>-19676</v>
      </c>
      <c r="T84" s="19"/>
    </row>
    <row r="85" spans="1:20" ht="14.25" customHeight="1" x14ac:dyDescent="0.2">
      <c r="C85" s="14"/>
      <c r="F85" s="16"/>
      <c r="M85" s="15"/>
    </row>
    <row r="86" spans="1:20" ht="14.25" customHeight="1" x14ac:dyDescent="0.2">
      <c r="A86" s="1">
        <v>6490</v>
      </c>
      <c r="C86" s="30" t="s">
        <v>79</v>
      </c>
      <c r="F86" s="16"/>
      <c r="M86" s="15" t="s">
        <v>27</v>
      </c>
      <c r="Q86" s="15"/>
    </row>
    <row r="87" spans="1:20" ht="14.25" customHeight="1" x14ac:dyDescent="0.2">
      <c r="C87" s="14" t="s">
        <v>80</v>
      </c>
      <c r="D87" s="15">
        <v>3</v>
      </c>
      <c r="E87" s="15">
        <v>3</v>
      </c>
      <c r="F87" s="16">
        <v>3</v>
      </c>
      <c r="G87" s="15">
        <v>3</v>
      </c>
      <c r="H87" s="15">
        <v>3</v>
      </c>
      <c r="I87" s="15">
        <v>3</v>
      </c>
      <c r="J87" s="15">
        <v>3</v>
      </c>
      <c r="K87" s="15">
        <v>3</v>
      </c>
      <c r="L87" s="15">
        <v>3</v>
      </c>
      <c r="M87" s="15">
        <v>3</v>
      </c>
      <c r="N87" s="15">
        <v>3</v>
      </c>
      <c r="O87" s="15">
        <v>3</v>
      </c>
      <c r="P87" s="15">
        <v>3</v>
      </c>
      <c r="Q87" s="15">
        <f>P87-O87</f>
        <v>0</v>
      </c>
      <c r="R87" s="17"/>
      <c r="S87" s="15">
        <f>E87+F87+G87+H87+I87+J87+K87+L87+M87+N87+O87+P87</f>
        <v>36</v>
      </c>
      <c r="T87" s="17"/>
    </row>
    <row r="88" spans="1:20" ht="14.25" customHeight="1" x14ac:dyDescent="0.2">
      <c r="C88" s="14" t="s">
        <v>81</v>
      </c>
      <c r="D88" s="15">
        <v>9</v>
      </c>
      <c r="E88" s="15">
        <v>3</v>
      </c>
      <c r="F88" s="16">
        <v>3</v>
      </c>
      <c r="G88" s="15">
        <v>3</v>
      </c>
      <c r="H88" s="15">
        <v>3</v>
      </c>
      <c r="I88" s="15">
        <v>3</v>
      </c>
      <c r="J88" s="15">
        <v>3</v>
      </c>
      <c r="K88" s="15">
        <v>3</v>
      </c>
      <c r="L88" s="15">
        <v>3</v>
      </c>
      <c r="M88" s="15">
        <v>3</v>
      </c>
      <c r="N88" s="15">
        <v>3</v>
      </c>
      <c r="O88" s="15">
        <v>3</v>
      </c>
      <c r="P88" s="15">
        <v>3</v>
      </c>
      <c r="Q88" s="15">
        <f t="shared" ref="Q88:Q91" si="24">P88-O88</f>
        <v>0</v>
      </c>
      <c r="R88" s="17"/>
      <c r="S88" s="15">
        <f t="shared" ref="S88:S91" si="25">E88+F88+G88+H88+I88+J88+K88+L88+M88+N88+O88+P88</f>
        <v>36</v>
      </c>
      <c r="T88" s="17"/>
    </row>
    <row r="89" spans="1:20" ht="14.25" customHeight="1" x14ac:dyDescent="0.2">
      <c r="C89" s="14" t="s">
        <v>82</v>
      </c>
      <c r="D89" s="15">
        <v>135</v>
      </c>
      <c r="E89" s="15">
        <v>14</v>
      </c>
      <c r="F89" s="16">
        <v>14</v>
      </c>
      <c r="G89" s="15">
        <v>14</v>
      </c>
      <c r="H89" s="15">
        <v>14</v>
      </c>
      <c r="I89" s="15">
        <v>14</v>
      </c>
      <c r="J89" s="15">
        <v>3</v>
      </c>
      <c r="K89" s="15">
        <v>3</v>
      </c>
      <c r="L89" s="15">
        <v>3</v>
      </c>
      <c r="M89" s="15">
        <v>3</v>
      </c>
      <c r="N89" s="15">
        <v>3</v>
      </c>
      <c r="O89" s="15">
        <v>3</v>
      </c>
      <c r="P89" s="15">
        <v>3</v>
      </c>
      <c r="Q89" s="15">
        <f t="shared" si="24"/>
        <v>0</v>
      </c>
      <c r="R89" s="17"/>
      <c r="S89" s="15">
        <f t="shared" si="25"/>
        <v>91</v>
      </c>
      <c r="T89" s="17"/>
    </row>
    <row r="90" spans="1:20" ht="14.25" customHeight="1" x14ac:dyDescent="0.2">
      <c r="C90" s="14" t="s">
        <v>83</v>
      </c>
      <c r="D90" s="15">
        <v>1</v>
      </c>
      <c r="E90" s="15">
        <v>1</v>
      </c>
      <c r="F90" s="16">
        <v>1</v>
      </c>
      <c r="G90" s="15">
        <v>1</v>
      </c>
      <c r="H90" s="15">
        <v>1</v>
      </c>
      <c r="I90" s="15">
        <v>1</v>
      </c>
      <c r="J90" s="15">
        <v>1</v>
      </c>
      <c r="K90" s="15">
        <v>1</v>
      </c>
      <c r="L90" s="15">
        <v>1</v>
      </c>
      <c r="M90" s="15">
        <v>1</v>
      </c>
      <c r="N90" s="15">
        <v>1</v>
      </c>
      <c r="O90" s="15">
        <v>1</v>
      </c>
      <c r="P90" s="15">
        <v>1</v>
      </c>
      <c r="Q90" s="15">
        <f t="shared" si="24"/>
        <v>0</v>
      </c>
      <c r="R90" s="17"/>
      <c r="S90" s="15">
        <f t="shared" si="25"/>
        <v>12</v>
      </c>
      <c r="T90" s="17"/>
    </row>
    <row r="91" spans="1:20" ht="14.25" customHeight="1" x14ac:dyDescent="0.2">
      <c r="C91" s="14" t="s">
        <v>84</v>
      </c>
      <c r="D91" s="15">
        <v>-116</v>
      </c>
      <c r="E91" s="15">
        <v>6</v>
      </c>
      <c r="F91" s="16">
        <v>6</v>
      </c>
      <c r="G91" s="15">
        <v>6</v>
      </c>
      <c r="H91" s="15">
        <v>6</v>
      </c>
      <c r="I91" s="15">
        <v>6</v>
      </c>
      <c r="J91" s="15">
        <v>6</v>
      </c>
      <c r="K91" s="15">
        <v>6</v>
      </c>
      <c r="L91" s="15">
        <v>6</v>
      </c>
      <c r="M91" s="15">
        <v>6</v>
      </c>
      <c r="N91" s="15">
        <v>6</v>
      </c>
      <c r="O91" s="15">
        <v>6</v>
      </c>
      <c r="P91" s="15">
        <v>6</v>
      </c>
      <c r="Q91" s="15">
        <f t="shared" si="24"/>
        <v>0</v>
      </c>
      <c r="R91" s="19"/>
      <c r="S91" s="15">
        <f t="shared" si="25"/>
        <v>72</v>
      </c>
      <c r="T91" s="19"/>
    </row>
    <row r="92" spans="1:20" ht="14.25" customHeight="1" x14ac:dyDescent="0.2">
      <c r="C92" s="30" t="s">
        <v>85</v>
      </c>
      <c r="D92" s="21">
        <f>SUM(D87:D91)</f>
        <v>32</v>
      </c>
      <c r="E92" s="21">
        <f t="shared" ref="E92:T92" si="26">SUM(E87:E91)</f>
        <v>27</v>
      </c>
      <c r="F92" s="21">
        <f t="shared" si="26"/>
        <v>27</v>
      </c>
      <c r="G92" s="21">
        <f t="shared" si="26"/>
        <v>27</v>
      </c>
      <c r="H92" s="21">
        <f t="shared" si="26"/>
        <v>27</v>
      </c>
      <c r="I92" s="21">
        <f t="shared" si="26"/>
        <v>27</v>
      </c>
      <c r="J92" s="21">
        <f t="shared" si="26"/>
        <v>16</v>
      </c>
      <c r="K92" s="21">
        <f t="shared" si="26"/>
        <v>16</v>
      </c>
      <c r="L92" s="21">
        <f t="shared" si="26"/>
        <v>16</v>
      </c>
      <c r="M92" s="21">
        <f t="shared" si="26"/>
        <v>16</v>
      </c>
      <c r="N92" s="21">
        <f>SUM(N87:N91)</f>
        <v>16</v>
      </c>
      <c r="O92" s="21">
        <f t="shared" si="26"/>
        <v>16</v>
      </c>
      <c r="P92" s="21">
        <f>SUM(P87:P91)</f>
        <v>16</v>
      </c>
      <c r="Q92" s="21">
        <f>P92-O92</f>
        <v>0</v>
      </c>
      <c r="R92" s="21"/>
      <c r="S92" s="21">
        <f>SUM(S87:S91)</f>
        <v>247</v>
      </c>
      <c r="T92" s="21">
        <f t="shared" si="26"/>
        <v>0</v>
      </c>
    </row>
    <row r="93" spans="1:20" ht="14.25" customHeight="1" x14ac:dyDescent="0.2">
      <c r="C93" s="14" t="s">
        <v>86</v>
      </c>
      <c r="D93" s="15">
        <v>2</v>
      </c>
      <c r="E93" s="15">
        <v>1</v>
      </c>
      <c r="F93" s="15">
        <v>1</v>
      </c>
      <c r="G93" s="15">
        <v>1</v>
      </c>
      <c r="H93" s="15">
        <v>1</v>
      </c>
      <c r="I93" s="15">
        <v>1</v>
      </c>
      <c r="J93" s="15">
        <v>1</v>
      </c>
      <c r="K93" s="15">
        <v>2</v>
      </c>
      <c r="L93" s="15">
        <v>1</v>
      </c>
      <c r="M93" s="15">
        <v>1</v>
      </c>
      <c r="N93" s="15">
        <v>1</v>
      </c>
      <c r="O93" s="15">
        <v>1</v>
      </c>
      <c r="P93" s="15">
        <v>1</v>
      </c>
      <c r="Q93" s="21">
        <f>P93-O93</f>
        <v>0</v>
      </c>
      <c r="R93" s="19"/>
      <c r="S93" s="25">
        <f>E93+F93+G93+H93+I93+J93+K93+L93+M93+N93+O93+P93</f>
        <v>13</v>
      </c>
      <c r="T93" s="19"/>
    </row>
    <row r="94" spans="1:20" ht="14.25" customHeight="1" x14ac:dyDescent="0.2">
      <c r="C94" s="30" t="s">
        <v>87</v>
      </c>
      <c r="D94" s="21">
        <f>SUM(D92:D93)</f>
        <v>34</v>
      </c>
      <c r="E94" s="21">
        <f>SUM(E92:E93)</f>
        <v>28</v>
      </c>
      <c r="F94" s="21">
        <f>SUM(F92:F93)</f>
        <v>28</v>
      </c>
      <c r="G94" s="21">
        <f t="shared" ref="G94:Q94" si="27">SUM(G92:G93)</f>
        <v>28</v>
      </c>
      <c r="H94" s="21">
        <f t="shared" si="27"/>
        <v>28</v>
      </c>
      <c r="I94" s="21">
        <f t="shared" si="27"/>
        <v>28</v>
      </c>
      <c r="J94" s="21">
        <f t="shared" si="27"/>
        <v>17</v>
      </c>
      <c r="K94" s="21">
        <f t="shared" si="27"/>
        <v>18</v>
      </c>
      <c r="L94" s="21">
        <f t="shared" si="27"/>
        <v>17</v>
      </c>
      <c r="M94" s="21">
        <f t="shared" si="27"/>
        <v>17</v>
      </c>
      <c r="N94" s="21">
        <f>SUM(N92:N93)</f>
        <v>17</v>
      </c>
      <c r="O94" s="21">
        <f t="shared" si="27"/>
        <v>17</v>
      </c>
      <c r="P94" s="21">
        <f t="shared" si="27"/>
        <v>17</v>
      </c>
      <c r="Q94" s="21">
        <f t="shared" si="27"/>
        <v>0</v>
      </c>
      <c r="R94" s="17"/>
      <c r="S94" s="15">
        <f>SUM(S92:S93)</f>
        <v>260</v>
      </c>
      <c r="T94" s="17"/>
    </row>
    <row r="95" spans="1:20" ht="14.25" customHeight="1" x14ac:dyDescent="0.2">
      <c r="C95" s="30"/>
      <c r="D95" s="15"/>
      <c r="E95" s="15"/>
      <c r="F95" s="16"/>
      <c r="G95" s="15"/>
      <c r="H95" s="15"/>
      <c r="I95" s="15"/>
      <c r="J95" s="15"/>
      <c r="K95" s="15"/>
      <c r="L95" s="15"/>
      <c r="M95" s="15" t="s">
        <v>27</v>
      </c>
      <c r="N95" s="15"/>
      <c r="O95" s="15"/>
      <c r="P95" s="15"/>
      <c r="Q95" s="15"/>
      <c r="R95" s="17"/>
      <c r="S95" s="15"/>
      <c r="T95" s="17"/>
    </row>
    <row r="96" spans="1:20" ht="14.25" customHeight="1" x14ac:dyDescent="0.2">
      <c r="C96" s="30" t="s">
        <v>88</v>
      </c>
      <c r="F96" s="16"/>
      <c r="M96" s="15" t="s">
        <v>27</v>
      </c>
    </row>
    <row r="97" spans="1:22" ht="14.25" customHeight="1" x14ac:dyDescent="0.2">
      <c r="A97" s="1" t="s">
        <v>89</v>
      </c>
      <c r="C97" s="14" t="s">
        <v>90</v>
      </c>
      <c r="D97" s="15">
        <f>198-73</f>
        <v>125</v>
      </c>
      <c r="E97" s="15">
        <v>0</v>
      </c>
      <c r="F97" s="16">
        <v>0</v>
      </c>
      <c r="G97" s="15">
        <v>225</v>
      </c>
      <c r="H97" s="15">
        <v>0</v>
      </c>
      <c r="I97" s="15">
        <v>0</v>
      </c>
      <c r="J97" s="15">
        <v>814</v>
      </c>
      <c r="K97" s="15">
        <v>0</v>
      </c>
      <c r="L97" s="15">
        <v>0</v>
      </c>
      <c r="M97" s="15">
        <v>-357</v>
      </c>
      <c r="N97" s="15">
        <v>-13</v>
      </c>
      <c r="O97" s="15">
        <v>-217</v>
      </c>
      <c r="P97" s="15">
        <v>14</v>
      </c>
      <c r="Q97" s="15">
        <f>P97-O97</f>
        <v>231</v>
      </c>
      <c r="R97" s="17"/>
      <c r="S97" s="15">
        <f>E97+F97+G97+H97+I97+J97+K97+L97+M97+N97+O97+P97</f>
        <v>466</v>
      </c>
      <c r="T97" s="17"/>
    </row>
    <row r="98" spans="1:22" ht="14.25" customHeight="1" x14ac:dyDescent="0.2">
      <c r="C98" s="14" t="s">
        <v>91</v>
      </c>
      <c r="D98" s="15">
        <f>-125+86</f>
        <v>-39</v>
      </c>
      <c r="E98" s="15">
        <v>0</v>
      </c>
      <c r="F98" s="16">
        <v>-40</v>
      </c>
      <c r="G98" s="15">
        <f>-159</f>
        <v>-159</v>
      </c>
      <c r="H98" s="15">
        <v>0</v>
      </c>
      <c r="I98" s="15">
        <v>0</v>
      </c>
      <c r="J98" s="15">
        <v>-355</v>
      </c>
      <c r="K98" s="15">
        <v>-1539</v>
      </c>
      <c r="L98" s="15">
        <v>-43</v>
      </c>
      <c r="M98" s="15">
        <v>-43</v>
      </c>
      <c r="N98" s="15">
        <v>0</v>
      </c>
      <c r="O98" s="15">
        <v>-5</v>
      </c>
      <c r="P98" s="15">
        <v>-8</v>
      </c>
      <c r="Q98" s="15">
        <f>P98-O98</f>
        <v>-3</v>
      </c>
      <c r="R98" s="19"/>
      <c r="S98" s="15">
        <f>E98+F98+G98+H98+I98+J98+K98+L98+M98+N98+O98+P98</f>
        <v>-2192</v>
      </c>
      <c r="T98" s="19"/>
    </row>
    <row r="99" spans="1:22" ht="14.25" customHeight="1" x14ac:dyDescent="0.2">
      <c r="C99" s="30" t="s">
        <v>88</v>
      </c>
      <c r="D99" s="21">
        <f t="shared" ref="D99:O99" si="28">SUM(D97:D98)</f>
        <v>86</v>
      </c>
      <c r="E99" s="21">
        <f t="shared" si="28"/>
        <v>0</v>
      </c>
      <c r="F99" s="21">
        <f t="shared" si="28"/>
        <v>-40</v>
      </c>
      <c r="G99" s="21">
        <f t="shared" si="28"/>
        <v>66</v>
      </c>
      <c r="H99" s="21">
        <f t="shared" si="28"/>
        <v>0</v>
      </c>
      <c r="I99" s="21">
        <f t="shared" si="28"/>
        <v>0</v>
      </c>
      <c r="J99" s="21">
        <f t="shared" si="28"/>
        <v>459</v>
      </c>
      <c r="K99" s="21">
        <f>SUM(K97:K98)</f>
        <v>-1539</v>
      </c>
      <c r="L99" s="21">
        <f t="shared" si="28"/>
        <v>-43</v>
      </c>
      <c r="M99" s="21">
        <f t="shared" si="28"/>
        <v>-400</v>
      </c>
      <c r="N99" s="21">
        <f t="shared" si="28"/>
        <v>-13</v>
      </c>
      <c r="O99" s="21">
        <f t="shared" si="28"/>
        <v>-222</v>
      </c>
      <c r="P99" s="21">
        <f>SUM(P97:P98)</f>
        <v>6</v>
      </c>
      <c r="Q99" s="21">
        <f>SUM(Q97:Q98)</f>
        <v>228</v>
      </c>
      <c r="R99" s="17"/>
      <c r="S99" s="15">
        <f>SUM(S97:S98)</f>
        <v>-1726</v>
      </c>
      <c r="T99" s="17"/>
    </row>
    <row r="100" spans="1:22" ht="14.25" customHeight="1" x14ac:dyDescent="0.2">
      <c r="C100" s="30" t="s">
        <v>92</v>
      </c>
      <c r="F100" s="16" t="s">
        <v>27</v>
      </c>
      <c r="M100" s="15" t="s">
        <v>27</v>
      </c>
    </row>
    <row r="101" spans="1:22" ht="14.25" customHeight="1" x14ac:dyDescent="0.2">
      <c r="C101" s="14" t="s">
        <v>93</v>
      </c>
      <c r="D101" s="15">
        <v>10</v>
      </c>
      <c r="E101" s="15">
        <v>0</v>
      </c>
      <c r="F101" s="16">
        <v>0</v>
      </c>
      <c r="G101" s="15">
        <v>0</v>
      </c>
      <c r="H101" s="15">
        <v>0</v>
      </c>
      <c r="I101" s="15">
        <v>0</v>
      </c>
      <c r="J101" s="15">
        <v>0</v>
      </c>
      <c r="K101" s="15">
        <v>0</v>
      </c>
      <c r="L101" s="15">
        <v>0</v>
      </c>
      <c r="M101" s="15">
        <v>0</v>
      </c>
      <c r="N101" s="15">
        <v>0</v>
      </c>
      <c r="O101" s="15">
        <v>0</v>
      </c>
      <c r="P101" s="15">
        <v>0</v>
      </c>
      <c r="Q101" s="15">
        <f>N101-M101</f>
        <v>0</v>
      </c>
      <c r="R101" s="17"/>
      <c r="S101" s="15">
        <f>E101+F101+G101+H101+I101+J101+K101+L101+M101+N101+O101+P101</f>
        <v>0</v>
      </c>
      <c r="T101" s="17"/>
    </row>
    <row r="102" spans="1:22" ht="14.25" customHeight="1" x14ac:dyDescent="0.2">
      <c r="C102" s="14" t="s">
        <v>73</v>
      </c>
      <c r="D102" s="15">
        <v>0</v>
      </c>
      <c r="E102" s="15">
        <v>0</v>
      </c>
      <c r="F102" s="16">
        <v>0</v>
      </c>
      <c r="G102" s="15">
        <v>0</v>
      </c>
      <c r="H102" s="15">
        <v>0</v>
      </c>
      <c r="I102" s="15">
        <v>0</v>
      </c>
      <c r="J102" s="15">
        <v>0</v>
      </c>
      <c r="K102" s="15">
        <v>0</v>
      </c>
      <c r="L102" s="15">
        <v>0</v>
      </c>
      <c r="M102" s="15">
        <v>0</v>
      </c>
      <c r="N102" s="15">
        <v>0</v>
      </c>
      <c r="O102" s="15">
        <v>0</v>
      </c>
      <c r="P102" s="15">
        <v>0</v>
      </c>
      <c r="Q102" s="15">
        <f>N102-M102</f>
        <v>0</v>
      </c>
      <c r="R102" s="17"/>
      <c r="S102" s="15">
        <f>E102+F102+G102+H102+I102+J102+K102+L102+M102+N102+O102+P102</f>
        <v>0</v>
      </c>
      <c r="T102" s="19"/>
      <c r="V102" s="1">
        <v>-19676</v>
      </c>
    </row>
    <row r="103" spans="1:22" ht="14.25" customHeight="1" x14ac:dyDescent="0.2">
      <c r="C103" s="30" t="s">
        <v>92</v>
      </c>
      <c r="D103" s="21">
        <f t="shared" ref="D103:Q103" si="29">SUM(D101:D102)</f>
        <v>10</v>
      </c>
      <c r="E103" s="21">
        <f t="shared" si="29"/>
        <v>0</v>
      </c>
      <c r="F103" s="21">
        <f t="shared" si="29"/>
        <v>0</v>
      </c>
      <c r="G103" s="21">
        <f t="shared" si="29"/>
        <v>0</v>
      </c>
      <c r="H103" s="21">
        <f t="shared" si="29"/>
        <v>0</v>
      </c>
      <c r="I103" s="21">
        <f t="shared" si="29"/>
        <v>0</v>
      </c>
      <c r="J103" s="21">
        <f t="shared" si="29"/>
        <v>0</v>
      </c>
      <c r="K103" s="21">
        <f t="shared" si="29"/>
        <v>0</v>
      </c>
      <c r="L103" s="21">
        <f t="shared" si="29"/>
        <v>0</v>
      </c>
      <c r="M103" s="21">
        <f t="shared" si="29"/>
        <v>0</v>
      </c>
      <c r="N103" s="21">
        <f t="shared" si="29"/>
        <v>0</v>
      </c>
      <c r="O103" s="21">
        <f t="shared" si="29"/>
        <v>0</v>
      </c>
      <c r="P103" s="21">
        <f t="shared" si="29"/>
        <v>0</v>
      </c>
      <c r="Q103" s="21">
        <f t="shared" si="29"/>
        <v>0</v>
      </c>
      <c r="R103" s="21"/>
      <c r="S103" s="21">
        <f>SUM(S101:S102)</f>
        <v>0</v>
      </c>
      <c r="T103" s="17"/>
      <c r="V103" s="1">
        <v>-3781</v>
      </c>
    </row>
    <row r="104" spans="1:22" ht="14.25" customHeight="1" x14ac:dyDescent="0.2">
      <c r="C104" s="40"/>
      <c r="F104" s="16"/>
      <c r="M104" s="15" t="s">
        <v>27</v>
      </c>
      <c r="V104" s="1">
        <f>V102-V103</f>
        <v>-15895</v>
      </c>
    </row>
    <row r="105" spans="1:22" ht="14.25" customHeight="1" x14ac:dyDescent="0.2">
      <c r="C105" s="31" t="s">
        <v>94</v>
      </c>
      <c r="D105" s="28">
        <f>SUM(D82-D94-D99-D103+D84)</f>
        <v>-85</v>
      </c>
      <c r="E105" s="28">
        <f t="shared" ref="E105:I105" si="30">SUM(E82-E94-E99-E103+E84)</f>
        <v>-8</v>
      </c>
      <c r="F105" s="28">
        <f t="shared" si="30"/>
        <v>-582</v>
      </c>
      <c r="G105" s="28">
        <f t="shared" si="30"/>
        <v>-12683</v>
      </c>
      <c r="H105" s="28">
        <f t="shared" si="30"/>
        <v>-4734</v>
      </c>
      <c r="I105" s="28">
        <f t="shared" si="30"/>
        <v>-134</v>
      </c>
      <c r="J105" s="28">
        <f t="shared" ref="J105:O105" si="31">SUM(J82-J94-J99-J103)</f>
        <v>-605</v>
      </c>
      <c r="K105" s="28">
        <f>SUM(K82-K94-K99-K103)</f>
        <v>1289</v>
      </c>
      <c r="L105" s="28">
        <f t="shared" si="31"/>
        <v>91</v>
      </c>
      <c r="M105" s="28">
        <f t="shared" si="31"/>
        <v>434</v>
      </c>
      <c r="N105" s="28">
        <f t="shared" si="31"/>
        <v>71</v>
      </c>
      <c r="O105" s="28">
        <f t="shared" si="31"/>
        <v>737</v>
      </c>
      <c r="P105" s="28">
        <f>SUM(P82-P94-P99-P103)</f>
        <v>229</v>
      </c>
      <c r="Q105" s="28">
        <f>SUM(Q82+Q94+Q99-Q103+Q84)</f>
        <v>-52</v>
      </c>
      <c r="R105" s="28"/>
      <c r="S105" s="28">
        <f>SUM(S82-S94-S99-S103+S84)</f>
        <v>-15895</v>
      </c>
      <c r="T105" s="29">
        <f>+S105/S21</f>
        <v>-1.4260721335008075</v>
      </c>
      <c r="V105" s="15"/>
    </row>
    <row r="106" spans="1:22" x14ac:dyDescent="0.2">
      <c r="C106" s="14"/>
      <c r="F106" s="16"/>
      <c r="Q106" s="15" t="s">
        <v>27</v>
      </c>
    </row>
    <row r="107" spans="1:22" x14ac:dyDescent="0.2">
      <c r="C107" s="14"/>
      <c r="O107" s="15"/>
      <c r="S107" s="15"/>
    </row>
    <row r="108" spans="1:22" x14ac:dyDescent="0.2">
      <c r="C108" s="13"/>
      <c r="S108" s="41"/>
      <c r="T108" s="42"/>
    </row>
    <row r="109" spans="1:22" x14ac:dyDescent="0.2">
      <c r="N109" s="15"/>
      <c r="S109" s="15"/>
      <c r="T109" s="42"/>
    </row>
    <row r="110" spans="1:22" x14ac:dyDescent="0.2">
      <c r="C110" s="43" t="s">
        <v>95</v>
      </c>
    </row>
    <row r="111" spans="1:22" x14ac:dyDescent="0.2">
      <c r="C111" s="1" t="s">
        <v>96</v>
      </c>
    </row>
    <row r="112" spans="1:22" x14ac:dyDescent="0.2">
      <c r="C112" s="1" t="s">
        <v>97</v>
      </c>
    </row>
    <row r="128" spans="20:20" x14ac:dyDescent="0.2">
      <c r="T128" s="42"/>
    </row>
  </sheetData>
  <mergeCells count="3">
    <mergeCell ref="B1:T1"/>
    <mergeCell ref="B2:T2"/>
    <mergeCell ref="B3:T3"/>
  </mergeCells>
  <printOptions horizontalCentered="1"/>
  <pageMargins left="0.23622047244094491" right="0.23622047244094491" top="0.35433070866141736" bottom="0.35433070866141736" header="0.31496062992125984" footer="0.31496062992125984"/>
  <pageSetup scale="70" fitToHeight="2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127"/>
  <sheetViews>
    <sheetView topLeftCell="A79" zoomScaleNormal="100" workbookViewId="0">
      <selection activeCell="C95" sqref="C95:U95"/>
    </sheetView>
  </sheetViews>
  <sheetFormatPr baseColWidth="10" defaultRowHeight="12" x14ac:dyDescent="0.2"/>
  <cols>
    <col min="1" max="1" width="15.7109375" style="1" customWidth="1"/>
    <col min="2" max="2" width="5" style="1" customWidth="1"/>
    <col min="3" max="3" width="48.140625" style="1" customWidth="1"/>
    <col min="4" max="4" width="7.7109375" style="1" customWidth="1"/>
    <col min="5" max="5" width="7.5703125" style="1" hidden="1" customWidth="1"/>
    <col min="6" max="6" width="9.28515625" style="12" hidden="1" customWidth="1"/>
    <col min="7" max="7" width="8.42578125" style="1" hidden="1" customWidth="1"/>
    <col min="8" max="8" width="8.28515625" style="1" hidden="1" customWidth="1"/>
    <col min="9" max="9" width="8.7109375" style="1" hidden="1" customWidth="1"/>
    <col min="10" max="10" width="6.5703125" style="1" hidden="1" customWidth="1"/>
    <col min="11" max="11" width="7.85546875" style="1" hidden="1" customWidth="1"/>
    <col min="12" max="12" width="8.42578125" style="1" hidden="1" customWidth="1"/>
    <col min="13" max="13" width="7" style="1" hidden="1" customWidth="1"/>
    <col min="14" max="14" width="8.140625" style="1" hidden="1" customWidth="1"/>
    <col min="15" max="15" width="8" style="1" hidden="1" customWidth="1"/>
    <col min="16" max="17" width="8.28515625" style="1" customWidth="1"/>
    <col min="18" max="18" width="10.42578125" style="1" customWidth="1"/>
    <col min="19" max="19" width="6.140625" style="4" bestFit="1" customWidth="1"/>
    <col min="20" max="20" width="12.28515625" style="1" bestFit="1" customWidth="1"/>
    <col min="21" max="21" width="10.7109375" style="4" customWidth="1"/>
    <col min="22" max="22" width="12.28515625" style="1" hidden="1" customWidth="1"/>
    <col min="23" max="23" width="3.140625" style="4" hidden="1" customWidth="1"/>
    <col min="24" max="236" width="11.42578125" style="1"/>
    <col min="237" max="237" width="5" style="1" customWidth="1"/>
    <col min="238" max="238" width="51.140625" style="1" customWidth="1"/>
    <col min="239" max="239" width="0.5703125" style="1" customWidth="1"/>
    <col min="240" max="240" width="0.28515625" style="1" customWidth="1"/>
    <col min="241" max="241" width="9.85546875" style="1" customWidth="1"/>
    <col min="242" max="242" width="0.42578125" style="1" customWidth="1"/>
    <col min="243" max="245" width="0" style="1" hidden="1" customWidth="1"/>
    <col min="246" max="246" width="0.28515625" style="1" customWidth="1"/>
    <col min="247" max="247" width="8.42578125" style="1" customWidth="1"/>
    <col min="248" max="248" width="9.7109375" style="1" customWidth="1"/>
    <col min="249" max="249" width="6.28515625" style="1" customWidth="1"/>
    <col min="250" max="254" width="0" style="1" hidden="1" customWidth="1"/>
    <col min="255" max="255" width="10.42578125" style="1" customWidth="1"/>
    <col min="256" max="256" width="0.140625" style="1" customWidth="1"/>
    <col min="257" max="257" width="11.42578125" style="1"/>
    <col min="258" max="258" width="6.5703125" style="1" customWidth="1"/>
    <col min="259" max="259" width="11.42578125" style="1"/>
    <col min="260" max="260" width="10.5703125" style="1" customWidth="1"/>
    <col min="261" max="261" width="9.7109375" style="1" customWidth="1"/>
    <col min="262" max="262" width="10.140625" style="1" customWidth="1"/>
    <col min="263" max="263" width="0.28515625" style="1" customWidth="1"/>
    <col min="264" max="264" width="3.140625" style="1" customWidth="1"/>
    <col min="265" max="492" width="11.42578125" style="1"/>
    <col min="493" max="493" width="5" style="1" customWidth="1"/>
    <col min="494" max="494" width="51.140625" style="1" customWidth="1"/>
    <col min="495" max="495" width="0.5703125" style="1" customWidth="1"/>
    <col min="496" max="496" width="0.28515625" style="1" customWidth="1"/>
    <col min="497" max="497" width="9.85546875" style="1" customWidth="1"/>
    <col min="498" max="498" width="0.42578125" style="1" customWidth="1"/>
    <col min="499" max="501" width="0" style="1" hidden="1" customWidth="1"/>
    <col min="502" max="502" width="0.28515625" style="1" customWidth="1"/>
    <col min="503" max="503" width="8.42578125" style="1" customWidth="1"/>
    <col min="504" max="504" width="9.7109375" style="1" customWidth="1"/>
    <col min="505" max="505" width="6.28515625" style="1" customWidth="1"/>
    <col min="506" max="510" width="0" style="1" hidden="1" customWidth="1"/>
    <col min="511" max="511" width="10.42578125" style="1" customWidth="1"/>
    <col min="512" max="512" width="0.140625" style="1" customWidth="1"/>
    <col min="513" max="513" width="11.42578125" style="1"/>
    <col min="514" max="514" width="6.5703125" style="1" customWidth="1"/>
    <col min="515" max="515" width="11.42578125" style="1"/>
    <col min="516" max="516" width="10.5703125" style="1" customWidth="1"/>
    <col min="517" max="517" width="9.7109375" style="1" customWidth="1"/>
    <col min="518" max="518" width="10.140625" style="1" customWidth="1"/>
    <col min="519" max="519" width="0.28515625" style="1" customWidth="1"/>
    <col min="520" max="520" width="3.140625" style="1" customWidth="1"/>
    <col min="521" max="748" width="11.42578125" style="1"/>
    <col min="749" max="749" width="5" style="1" customWidth="1"/>
    <col min="750" max="750" width="51.140625" style="1" customWidth="1"/>
    <col min="751" max="751" width="0.5703125" style="1" customWidth="1"/>
    <col min="752" max="752" width="0.28515625" style="1" customWidth="1"/>
    <col min="753" max="753" width="9.85546875" style="1" customWidth="1"/>
    <col min="754" max="754" width="0.42578125" style="1" customWidth="1"/>
    <col min="755" max="757" width="0" style="1" hidden="1" customWidth="1"/>
    <col min="758" max="758" width="0.28515625" style="1" customWidth="1"/>
    <col min="759" max="759" width="8.42578125" style="1" customWidth="1"/>
    <col min="760" max="760" width="9.7109375" style="1" customWidth="1"/>
    <col min="761" max="761" width="6.28515625" style="1" customWidth="1"/>
    <col min="762" max="766" width="0" style="1" hidden="1" customWidth="1"/>
    <col min="767" max="767" width="10.42578125" style="1" customWidth="1"/>
    <col min="768" max="768" width="0.140625" style="1" customWidth="1"/>
    <col min="769" max="769" width="11.42578125" style="1"/>
    <col min="770" max="770" width="6.5703125" style="1" customWidth="1"/>
    <col min="771" max="771" width="11.42578125" style="1"/>
    <col min="772" max="772" width="10.5703125" style="1" customWidth="1"/>
    <col min="773" max="773" width="9.7109375" style="1" customWidth="1"/>
    <col min="774" max="774" width="10.140625" style="1" customWidth="1"/>
    <col min="775" max="775" width="0.28515625" style="1" customWidth="1"/>
    <col min="776" max="776" width="3.140625" style="1" customWidth="1"/>
    <col min="777" max="1004" width="11.42578125" style="1"/>
    <col min="1005" max="1005" width="5" style="1" customWidth="1"/>
    <col min="1006" max="1006" width="51.140625" style="1" customWidth="1"/>
    <col min="1007" max="1007" width="0.5703125" style="1" customWidth="1"/>
    <col min="1008" max="1008" width="0.28515625" style="1" customWidth="1"/>
    <col min="1009" max="1009" width="9.85546875" style="1" customWidth="1"/>
    <col min="1010" max="1010" width="0.42578125" style="1" customWidth="1"/>
    <col min="1011" max="1013" width="0" style="1" hidden="1" customWidth="1"/>
    <col min="1014" max="1014" width="0.28515625" style="1" customWidth="1"/>
    <col min="1015" max="1015" width="8.42578125" style="1" customWidth="1"/>
    <col min="1016" max="1016" width="9.7109375" style="1" customWidth="1"/>
    <col min="1017" max="1017" width="6.28515625" style="1" customWidth="1"/>
    <col min="1018" max="1022" width="0" style="1" hidden="1" customWidth="1"/>
    <col min="1023" max="1023" width="10.42578125" style="1" customWidth="1"/>
    <col min="1024" max="1024" width="0.140625" style="1" customWidth="1"/>
    <col min="1025" max="1025" width="11.42578125" style="1"/>
    <col min="1026" max="1026" width="6.5703125" style="1" customWidth="1"/>
    <col min="1027" max="1027" width="11.42578125" style="1"/>
    <col min="1028" max="1028" width="10.5703125" style="1" customWidth="1"/>
    <col min="1029" max="1029" width="9.7109375" style="1" customWidth="1"/>
    <col min="1030" max="1030" width="10.140625" style="1" customWidth="1"/>
    <col min="1031" max="1031" width="0.28515625" style="1" customWidth="1"/>
    <col min="1032" max="1032" width="3.140625" style="1" customWidth="1"/>
    <col min="1033" max="1260" width="11.42578125" style="1"/>
    <col min="1261" max="1261" width="5" style="1" customWidth="1"/>
    <col min="1262" max="1262" width="51.140625" style="1" customWidth="1"/>
    <col min="1263" max="1263" width="0.5703125" style="1" customWidth="1"/>
    <col min="1264" max="1264" width="0.28515625" style="1" customWidth="1"/>
    <col min="1265" max="1265" width="9.85546875" style="1" customWidth="1"/>
    <col min="1266" max="1266" width="0.42578125" style="1" customWidth="1"/>
    <col min="1267" max="1269" width="0" style="1" hidden="1" customWidth="1"/>
    <col min="1270" max="1270" width="0.28515625" style="1" customWidth="1"/>
    <col min="1271" max="1271" width="8.42578125" style="1" customWidth="1"/>
    <col min="1272" max="1272" width="9.7109375" style="1" customWidth="1"/>
    <col min="1273" max="1273" width="6.28515625" style="1" customWidth="1"/>
    <col min="1274" max="1278" width="0" style="1" hidden="1" customWidth="1"/>
    <col min="1279" max="1279" width="10.42578125" style="1" customWidth="1"/>
    <col min="1280" max="1280" width="0.140625" style="1" customWidth="1"/>
    <col min="1281" max="1281" width="11.42578125" style="1"/>
    <col min="1282" max="1282" width="6.5703125" style="1" customWidth="1"/>
    <col min="1283" max="1283" width="11.42578125" style="1"/>
    <col min="1284" max="1284" width="10.5703125" style="1" customWidth="1"/>
    <col min="1285" max="1285" width="9.7109375" style="1" customWidth="1"/>
    <col min="1286" max="1286" width="10.140625" style="1" customWidth="1"/>
    <col min="1287" max="1287" width="0.28515625" style="1" customWidth="1"/>
    <col min="1288" max="1288" width="3.140625" style="1" customWidth="1"/>
    <col min="1289" max="1516" width="11.42578125" style="1"/>
    <col min="1517" max="1517" width="5" style="1" customWidth="1"/>
    <col min="1518" max="1518" width="51.140625" style="1" customWidth="1"/>
    <col min="1519" max="1519" width="0.5703125" style="1" customWidth="1"/>
    <col min="1520" max="1520" width="0.28515625" style="1" customWidth="1"/>
    <col min="1521" max="1521" width="9.85546875" style="1" customWidth="1"/>
    <col min="1522" max="1522" width="0.42578125" style="1" customWidth="1"/>
    <col min="1523" max="1525" width="0" style="1" hidden="1" customWidth="1"/>
    <col min="1526" max="1526" width="0.28515625" style="1" customWidth="1"/>
    <col min="1527" max="1527" width="8.42578125" style="1" customWidth="1"/>
    <col min="1528" max="1528" width="9.7109375" style="1" customWidth="1"/>
    <col min="1529" max="1529" width="6.28515625" style="1" customWidth="1"/>
    <col min="1530" max="1534" width="0" style="1" hidden="1" customWidth="1"/>
    <col min="1535" max="1535" width="10.42578125" style="1" customWidth="1"/>
    <col min="1536" max="1536" width="0.140625" style="1" customWidth="1"/>
    <col min="1537" max="1537" width="11.42578125" style="1"/>
    <col min="1538" max="1538" width="6.5703125" style="1" customWidth="1"/>
    <col min="1539" max="1539" width="11.42578125" style="1"/>
    <col min="1540" max="1540" width="10.5703125" style="1" customWidth="1"/>
    <col min="1541" max="1541" width="9.7109375" style="1" customWidth="1"/>
    <col min="1542" max="1542" width="10.140625" style="1" customWidth="1"/>
    <col min="1543" max="1543" width="0.28515625" style="1" customWidth="1"/>
    <col min="1544" max="1544" width="3.140625" style="1" customWidth="1"/>
    <col min="1545" max="1772" width="11.42578125" style="1"/>
    <col min="1773" max="1773" width="5" style="1" customWidth="1"/>
    <col min="1774" max="1774" width="51.140625" style="1" customWidth="1"/>
    <col min="1775" max="1775" width="0.5703125" style="1" customWidth="1"/>
    <col min="1776" max="1776" width="0.28515625" style="1" customWidth="1"/>
    <col min="1777" max="1777" width="9.85546875" style="1" customWidth="1"/>
    <col min="1778" max="1778" width="0.42578125" style="1" customWidth="1"/>
    <col min="1779" max="1781" width="0" style="1" hidden="1" customWidth="1"/>
    <col min="1782" max="1782" width="0.28515625" style="1" customWidth="1"/>
    <col min="1783" max="1783" width="8.42578125" style="1" customWidth="1"/>
    <col min="1784" max="1784" width="9.7109375" style="1" customWidth="1"/>
    <col min="1785" max="1785" width="6.28515625" style="1" customWidth="1"/>
    <col min="1786" max="1790" width="0" style="1" hidden="1" customWidth="1"/>
    <col min="1791" max="1791" width="10.42578125" style="1" customWidth="1"/>
    <col min="1792" max="1792" width="0.140625" style="1" customWidth="1"/>
    <col min="1793" max="1793" width="11.42578125" style="1"/>
    <col min="1794" max="1794" width="6.5703125" style="1" customWidth="1"/>
    <col min="1795" max="1795" width="11.42578125" style="1"/>
    <col min="1796" max="1796" width="10.5703125" style="1" customWidth="1"/>
    <col min="1797" max="1797" width="9.7109375" style="1" customWidth="1"/>
    <col min="1798" max="1798" width="10.140625" style="1" customWidth="1"/>
    <col min="1799" max="1799" width="0.28515625" style="1" customWidth="1"/>
    <col min="1800" max="1800" width="3.140625" style="1" customWidth="1"/>
    <col min="1801" max="2028" width="11.42578125" style="1"/>
    <col min="2029" max="2029" width="5" style="1" customWidth="1"/>
    <col min="2030" max="2030" width="51.140625" style="1" customWidth="1"/>
    <col min="2031" max="2031" width="0.5703125" style="1" customWidth="1"/>
    <col min="2032" max="2032" width="0.28515625" style="1" customWidth="1"/>
    <col min="2033" max="2033" width="9.85546875" style="1" customWidth="1"/>
    <col min="2034" max="2034" width="0.42578125" style="1" customWidth="1"/>
    <col min="2035" max="2037" width="0" style="1" hidden="1" customWidth="1"/>
    <col min="2038" max="2038" width="0.28515625" style="1" customWidth="1"/>
    <col min="2039" max="2039" width="8.42578125" style="1" customWidth="1"/>
    <col min="2040" max="2040" width="9.7109375" style="1" customWidth="1"/>
    <col min="2041" max="2041" width="6.28515625" style="1" customWidth="1"/>
    <col min="2042" max="2046" width="0" style="1" hidden="1" customWidth="1"/>
    <col min="2047" max="2047" width="10.42578125" style="1" customWidth="1"/>
    <col min="2048" max="2048" width="0.140625" style="1" customWidth="1"/>
    <col min="2049" max="2049" width="11.42578125" style="1"/>
    <col min="2050" max="2050" width="6.5703125" style="1" customWidth="1"/>
    <col min="2051" max="2051" width="11.42578125" style="1"/>
    <col min="2052" max="2052" width="10.5703125" style="1" customWidth="1"/>
    <col min="2053" max="2053" width="9.7109375" style="1" customWidth="1"/>
    <col min="2054" max="2054" width="10.140625" style="1" customWidth="1"/>
    <col min="2055" max="2055" width="0.28515625" style="1" customWidth="1"/>
    <col min="2056" max="2056" width="3.140625" style="1" customWidth="1"/>
    <col min="2057" max="2284" width="11.42578125" style="1"/>
    <col min="2285" max="2285" width="5" style="1" customWidth="1"/>
    <col min="2286" max="2286" width="51.140625" style="1" customWidth="1"/>
    <col min="2287" max="2287" width="0.5703125" style="1" customWidth="1"/>
    <col min="2288" max="2288" width="0.28515625" style="1" customWidth="1"/>
    <col min="2289" max="2289" width="9.85546875" style="1" customWidth="1"/>
    <col min="2290" max="2290" width="0.42578125" style="1" customWidth="1"/>
    <col min="2291" max="2293" width="0" style="1" hidden="1" customWidth="1"/>
    <col min="2294" max="2294" width="0.28515625" style="1" customWidth="1"/>
    <col min="2295" max="2295" width="8.42578125" style="1" customWidth="1"/>
    <col min="2296" max="2296" width="9.7109375" style="1" customWidth="1"/>
    <col min="2297" max="2297" width="6.28515625" style="1" customWidth="1"/>
    <col min="2298" max="2302" width="0" style="1" hidden="1" customWidth="1"/>
    <col min="2303" max="2303" width="10.42578125" style="1" customWidth="1"/>
    <col min="2304" max="2304" width="0.140625" style="1" customWidth="1"/>
    <col min="2305" max="2305" width="11.42578125" style="1"/>
    <col min="2306" max="2306" width="6.5703125" style="1" customWidth="1"/>
    <col min="2307" max="2307" width="11.42578125" style="1"/>
    <col min="2308" max="2308" width="10.5703125" style="1" customWidth="1"/>
    <col min="2309" max="2309" width="9.7109375" style="1" customWidth="1"/>
    <col min="2310" max="2310" width="10.140625" style="1" customWidth="1"/>
    <col min="2311" max="2311" width="0.28515625" style="1" customWidth="1"/>
    <col min="2312" max="2312" width="3.140625" style="1" customWidth="1"/>
    <col min="2313" max="2540" width="11.42578125" style="1"/>
    <col min="2541" max="2541" width="5" style="1" customWidth="1"/>
    <col min="2542" max="2542" width="51.140625" style="1" customWidth="1"/>
    <col min="2543" max="2543" width="0.5703125" style="1" customWidth="1"/>
    <col min="2544" max="2544" width="0.28515625" style="1" customWidth="1"/>
    <col min="2545" max="2545" width="9.85546875" style="1" customWidth="1"/>
    <col min="2546" max="2546" width="0.42578125" style="1" customWidth="1"/>
    <col min="2547" max="2549" width="0" style="1" hidden="1" customWidth="1"/>
    <col min="2550" max="2550" width="0.28515625" style="1" customWidth="1"/>
    <col min="2551" max="2551" width="8.42578125" style="1" customWidth="1"/>
    <col min="2552" max="2552" width="9.7109375" style="1" customWidth="1"/>
    <col min="2553" max="2553" width="6.28515625" style="1" customWidth="1"/>
    <col min="2554" max="2558" width="0" style="1" hidden="1" customWidth="1"/>
    <col min="2559" max="2559" width="10.42578125" style="1" customWidth="1"/>
    <col min="2560" max="2560" width="0.140625" style="1" customWidth="1"/>
    <col min="2561" max="2561" width="11.42578125" style="1"/>
    <col min="2562" max="2562" width="6.5703125" style="1" customWidth="1"/>
    <col min="2563" max="2563" width="11.42578125" style="1"/>
    <col min="2564" max="2564" width="10.5703125" style="1" customWidth="1"/>
    <col min="2565" max="2565" width="9.7109375" style="1" customWidth="1"/>
    <col min="2566" max="2566" width="10.140625" style="1" customWidth="1"/>
    <col min="2567" max="2567" width="0.28515625" style="1" customWidth="1"/>
    <col min="2568" max="2568" width="3.140625" style="1" customWidth="1"/>
    <col min="2569" max="2796" width="11.42578125" style="1"/>
    <col min="2797" max="2797" width="5" style="1" customWidth="1"/>
    <col min="2798" max="2798" width="51.140625" style="1" customWidth="1"/>
    <col min="2799" max="2799" width="0.5703125" style="1" customWidth="1"/>
    <col min="2800" max="2800" width="0.28515625" style="1" customWidth="1"/>
    <col min="2801" max="2801" width="9.85546875" style="1" customWidth="1"/>
    <col min="2802" max="2802" width="0.42578125" style="1" customWidth="1"/>
    <col min="2803" max="2805" width="0" style="1" hidden="1" customWidth="1"/>
    <col min="2806" max="2806" width="0.28515625" style="1" customWidth="1"/>
    <col min="2807" max="2807" width="8.42578125" style="1" customWidth="1"/>
    <col min="2808" max="2808" width="9.7109375" style="1" customWidth="1"/>
    <col min="2809" max="2809" width="6.28515625" style="1" customWidth="1"/>
    <col min="2810" max="2814" width="0" style="1" hidden="1" customWidth="1"/>
    <col min="2815" max="2815" width="10.42578125" style="1" customWidth="1"/>
    <col min="2816" max="2816" width="0.140625" style="1" customWidth="1"/>
    <col min="2817" max="2817" width="11.42578125" style="1"/>
    <col min="2818" max="2818" width="6.5703125" style="1" customWidth="1"/>
    <col min="2819" max="2819" width="11.42578125" style="1"/>
    <col min="2820" max="2820" width="10.5703125" style="1" customWidth="1"/>
    <col min="2821" max="2821" width="9.7109375" style="1" customWidth="1"/>
    <col min="2822" max="2822" width="10.140625" style="1" customWidth="1"/>
    <col min="2823" max="2823" width="0.28515625" style="1" customWidth="1"/>
    <col min="2824" max="2824" width="3.140625" style="1" customWidth="1"/>
    <col min="2825" max="3052" width="11.42578125" style="1"/>
    <col min="3053" max="3053" width="5" style="1" customWidth="1"/>
    <col min="3054" max="3054" width="51.140625" style="1" customWidth="1"/>
    <col min="3055" max="3055" width="0.5703125" style="1" customWidth="1"/>
    <col min="3056" max="3056" width="0.28515625" style="1" customWidth="1"/>
    <col min="3057" max="3057" width="9.85546875" style="1" customWidth="1"/>
    <col min="3058" max="3058" width="0.42578125" style="1" customWidth="1"/>
    <col min="3059" max="3061" width="0" style="1" hidden="1" customWidth="1"/>
    <col min="3062" max="3062" width="0.28515625" style="1" customWidth="1"/>
    <col min="3063" max="3063" width="8.42578125" style="1" customWidth="1"/>
    <col min="3064" max="3064" width="9.7109375" style="1" customWidth="1"/>
    <col min="3065" max="3065" width="6.28515625" style="1" customWidth="1"/>
    <col min="3066" max="3070" width="0" style="1" hidden="1" customWidth="1"/>
    <col min="3071" max="3071" width="10.42578125" style="1" customWidth="1"/>
    <col min="3072" max="3072" width="0.140625" style="1" customWidth="1"/>
    <col min="3073" max="3073" width="11.42578125" style="1"/>
    <col min="3074" max="3074" width="6.5703125" style="1" customWidth="1"/>
    <col min="3075" max="3075" width="11.42578125" style="1"/>
    <col min="3076" max="3076" width="10.5703125" style="1" customWidth="1"/>
    <col min="3077" max="3077" width="9.7109375" style="1" customWidth="1"/>
    <col min="3078" max="3078" width="10.140625" style="1" customWidth="1"/>
    <col min="3079" max="3079" width="0.28515625" style="1" customWidth="1"/>
    <col min="3080" max="3080" width="3.140625" style="1" customWidth="1"/>
    <col min="3081" max="3308" width="11.42578125" style="1"/>
    <col min="3309" max="3309" width="5" style="1" customWidth="1"/>
    <col min="3310" max="3310" width="51.140625" style="1" customWidth="1"/>
    <col min="3311" max="3311" width="0.5703125" style="1" customWidth="1"/>
    <col min="3312" max="3312" width="0.28515625" style="1" customWidth="1"/>
    <col min="3313" max="3313" width="9.85546875" style="1" customWidth="1"/>
    <col min="3314" max="3314" width="0.42578125" style="1" customWidth="1"/>
    <col min="3315" max="3317" width="0" style="1" hidden="1" customWidth="1"/>
    <col min="3318" max="3318" width="0.28515625" style="1" customWidth="1"/>
    <col min="3319" max="3319" width="8.42578125" style="1" customWidth="1"/>
    <col min="3320" max="3320" width="9.7109375" style="1" customWidth="1"/>
    <col min="3321" max="3321" width="6.28515625" style="1" customWidth="1"/>
    <col min="3322" max="3326" width="0" style="1" hidden="1" customWidth="1"/>
    <col min="3327" max="3327" width="10.42578125" style="1" customWidth="1"/>
    <col min="3328" max="3328" width="0.140625" style="1" customWidth="1"/>
    <col min="3329" max="3329" width="11.42578125" style="1"/>
    <col min="3330" max="3330" width="6.5703125" style="1" customWidth="1"/>
    <col min="3331" max="3331" width="11.42578125" style="1"/>
    <col min="3332" max="3332" width="10.5703125" style="1" customWidth="1"/>
    <col min="3333" max="3333" width="9.7109375" style="1" customWidth="1"/>
    <col min="3334" max="3334" width="10.140625" style="1" customWidth="1"/>
    <col min="3335" max="3335" width="0.28515625" style="1" customWidth="1"/>
    <col min="3336" max="3336" width="3.140625" style="1" customWidth="1"/>
    <col min="3337" max="3564" width="11.42578125" style="1"/>
    <col min="3565" max="3565" width="5" style="1" customWidth="1"/>
    <col min="3566" max="3566" width="51.140625" style="1" customWidth="1"/>
    <col min="3567" max="3567" width="0.5703125" style="1" customWidth="1"/>
    <col min="3568" max="3568" width="0.28515625" style="1" customWidth="1"/>
    <col min="3569" max="3569" width="9.85546875" style="1" customWidth="1"/>
    <col min="3570" max="3570" width="0.42578125" style="1" customWidth="1"/>
    <col min="3571" max="3573" width="0" style="1" hidden="1" customWidth="1"/>
    <col min="3574" max="3574" width="0.28515625" style="1" customWidth="1"/>
    <col min="3575" max="3575" width="8.42578125" style="1" customWidth="1"/>
    <col min="3576" max="3576" width="9.7109375" style="1" customWidth="1"/>
    <col min="3577" max="3577" width="6.28515625" style="1" customWidth="1"/>
    <col min="3578" max="3582" width="0" style="1" hidden="1" customWidth="1"/>
    <col min="3583" max="3583" width="10.42578125" style="1" customWidth="1"/>
    <col min="3584" max="3584" width="0.140625" style="1" customWidth="1"/>
    <col min="3585" max="3585" width="11.42578125" style="1"/>
    <col min="3586" max="3586" width="6.5703125" style="1" customWidth="1"/>
    <col min="3587" max="3587" width="11.42578125" style="1"/>
    <col min="3588" max="3588" width="10.5703125" style="1" customWidth="1"/>
    <col min="3589" max="3589" width="9.7109375" style="1" customWidth="1"/>
    <col min="3590" max="3590" width="10.140625" style="1" customWidth="1"/>
    <col min="3591" max="3591" width="0.28515625" style="1" customWidth="1"/>
    <col min="3592" max="3592" width="3.140625" style="1" customWidth="1"/>
    <col min="3593" max="3820" width="11.42578125" style="1"/>
    <col min="3821" max="3821" width="5" style="1" customWidth="1"/>
    <col min="3822" max="3822" width="51.140625" style="1" customWidth="1"/>
    <col min="3823" max="3823" width="0.5703125" style="1" customWidth="1"/>
    <col min="3824" max="3824" width="0.28515625" style="1" customWidth="1"/>
    <col min="3825" max="3825" width="9.85546875" style="1" customWidth="1"/>
    <col min="3826" max="3826" width="0.42578125" style="1" customWidth="1"/>
    <col min="3827" max="3829" width="0" style="1" hidden="1" customWidth="1"/>
    <col min="3830" max="3830" width="0.28515625" style="1" customWidth="1"/>
    <col min="3831" max="3831" width="8.42578125" style="1" customWidth="1"/>
    <col min="3832" max="3832" width="9.7109375" style="1" customWidth="1"/>
    <col min="3833" max="3833" width="6.28515625" style="1" customWidth="1"/>
    <col min="3834" max="3838" width="0" style="1" hidden="1" customWidth="1"/>
    <col min="3839" max="3839" width="10.42578125" style="1" customWidth="1"/>
    <col min="3840" max="3840" width="0.140625" style="1" customWidth="1"/>
    <col min="3841" max="3841" width="11.42578125" style="1"/>
    <col min="3842" max="3842" width="6.5703125" style="1" customWidth="1"/>
    <col min="3843" max="3843" width="11.42578125" style="1"/>
    <col min="3844" max="3844" width="10.5703125" style="1" customWidth="1"/>
    <col min="3845" max="3845" width="9.7109375" style="1" customWidth="1"/>
    <col min="3846" max="3846" width="10.140625" style="1" customWidth="1"/>
    <col min="3847" max="3847" width="0.28515625" style="1" customWidth="1"/>
    <col min="3848" max="3848" width="3.140625" style="1" customWidth="1"/>
    <col min="3849" max="4076" width="11.42578125" style="1"/>
    <col min="4077" max="4077" width="5" style="1" customWidth="1"/>
    <col min="4078" max="4078" width="51.140625" style="1" customWidth="1"/>
    <col min="4079" max="4079" width="0.5703125" style="1" customWidth="1"/>
    <col min="4080" max="4080" width="0.28515625" style="1" customWidth="1"/>
    <col min="4081" max="4081" width="9.85546875" style="1" customWidth="1"/>
    <col min="4082" max="4082" width="0.42578125" style="1" customWidth="1"/>
    <col min="4083" max="4085" width="0" style="1" hidden="1" customWidth="1"/>
    <col min="4086" max="4086" width="0.28515625" style="1" customWidth="1"/>
    <col min="4087" max="4087" width="8.42578125" style="1" customWidth="1"/>
    <col min="4088" max="4088" width="9.7109375" style="1" customWidth="1"/>
    <col min="4089" max="4089" width="6.28515625" style="1" customWidth="1"/>
    <col min="4090" max="4094" width="0" style="1" hidden="1" customWidth="1"/>
    <col min="4095" max="4095" width="10.42578125" style="1" customWidth="1"/>
    <col min="4096" max="4096" width="0.140625" style="1" customWidth="1"/>
    <col min="4097" max="4097" width="11.42578125" style="1"/>
    <col min="4098" max="4098" width="6.5703125" style="1" customWidth="1"/>
    <col min="4099" max="4099" width="11.42578125" style="1"/>
    <col min="4100" max="4100" width="10.5703125" style="1" customWidth="1"/>
    <col min="4101" max="4101" width="9.7109375" style="1" customWidth="1"/>
    <col min="4102" max="4102" width="10.140625" style="1" customWidth="1"/>
    <col min="4103" max="4103" width="0.28515625" style="1" customWidth="1"/>
    <col min="4104" max="4104" width="3.140625" style="1" customWidth="1"/>
    <col min="4105" max="4332" width="11.42578125" style="1"/>
    <col min="4333" max="4333" width="5" style="1" customWidth="1"/>
    <col min="4334" max="4334" width="51.140625" style="1" customWidth="1"/>
    <col min="4335" max="4335" width="0.5703125" style="1" customWidth="1"/>
    <col min="4336" max="4336" width="0.28515625" style="1" customWidth="1"/>
    <col min="4337" max="4337" width="9.85546875" style="1" customWidth="1"/>
    <col min="4338" max="4338" width="0.42578125" style="1" customWidth="1"/>
    <col min="4339" max="4341" width="0" style="1" hidden="1" customWidth="1"/>
    <col min="4342" max="4342" width="0.28515625" style="1" customWidth="1"/>
    <col min="4343" max="4343" width="8.42578125" style="1" customWidth="1"/>
    <col min="4344" max="4344" width="9.7109375" style="1" customWidth="1"/>
    <col min="4345" max="4345" width="6.28515625" style="1" customWidth="1"/>
    <col min="4346" max="4350" width="0" style="1" hidden="1" customWidth="1"/>
    <col min="4351" max="4351" width="10.42578125" style="1" customWidth="1"/>
    <col min="4352" max="4352" width="0.140625" style="1" customWidth="1"/>
    <col min="4353" max="4353" width="11.42578125" style="1"/>
    <col min="4354" max="4354" width="6.5703125" style="1" customWidth="1"/>
    <col min="4355" max="4355" width="11.42578125" style="1"/>
    <col min="4356" max="4356" width="10.5703125" style="1" customWidth="1"/>
    <col min="4357" max="4357" width="9.7109375" style="1" customWidth="1"/>
    <col min="4358" max="4358" width="10.140625" style="1" customWidth="1"/>
    <col min="4359" max="4359" width="0.28515625" style="1" customWidth="1"/>
    <col min="4360" max="4360" width="3.140625" style="1" customWidth="1"/>
    <col min="4361" max="4588" width="11.42578125" style="1"/>
    <col min="4589" max="4589" width="5" style="1" customWidth="1"/>
    <col min="4590" max="4590" width="51.140625" style="1" customWidth="1"/>
    <col min="4591" max="4591" width="0.5703125" style="1" customWidth="1"/>
    <col min="4592" max="4592" width="0.28515625" style="1" customWidth="1"/>
    <col min="4593" max="4593" width="9.85546875" style="1" customWidth="1"/>
    <col min="4594" max="4594" width="0.42578125" style="1" customWidth="1"/>
    <col min="4595" max="4597" width="0" style="1" hidden="1" customWidth="1"/>
    <col min="4598" max="4598" width="0.28515625" style="1" customWidth="1"/>
    <col min="4599" max="4599" width="8.42578125" style="1" customWidth="1"/>
    <col min="4600" max="4600" width="9.7109375" style="1" customWidth="1"/>
    <col min="4601" max="4601" width="6.28515625" style="1" customWidth="1"/>
    <col min="4602" max="4606" width="0" style="1" hidden="1" customWidth="1"/>
    <col min="4607" max="4607" width="10.42578125" style="1" customWidth="1"/>
    <col min="4608" max="4608" width="0.140625" style="1" customWidth="1"/>
    <col min="4609" max="4609" width="11.42578125" style="1"/>
    <col min="4610" max="4610" width="6.5703125" style="1" customWidth="1"/>
    <col min="4611" max="4611" width="11.42578125" style="1"/>
    <col min="4612" max="4612" width="10.5703125" style="1" customWidth="1"/>
    <col min="4613" max="4613" width="9.7109375" style="1" customWidth="1"/>
    <col min="4614" max="4614" width="10.140625" style="1" customWidth="1"/>
    <col min="4615" max="4615" width="0.28515625" style="1" customWidth="1"/>
    <col min="4616" max="4616" width="3.140625" style="1" customWidth="1"/>
    <col min="4617" max="4844" width="11.42578125" style="1"/>
    <col min="4845" max="4845" width="5" style="1" customWidth="1"/>
    <col min="4846" max="4846" width="51.140625" style="1" customWidth="1"/>
    <col min="4847" max="4847" width="0.5703125" style="1" customWidth="1"/>
    <col min="4848" max="4848" width="0.28515625" style="1" customWidth="1"/>
    <col min="4849" max="4849" width="9.85546875" style="1" customWidth="1"/>
    <col min="4850" max="4850" width="0.42578125" style="1" customWidth="1"/>
    <col min="4851" max="4853" width="0" style="1" hidden="1" customWidth="1"/>
    <col min="4854" max="4854" width="0.28515625" style="1" customWidth="1"/>
    <col min="4855" max="4855" width="8.42578125" style="1" customWidth="1"/>
    <col min="4856" max="4856" width="9.7109375" style="1" customWidth="1"/>
    <col min="4857" max="4857" width="6.28515625" style="1" customWidth="1"/>
    <col min="4858" max="4862" width="0" style="1" hidden="1" customWidth="1"/>
    <col min="4863" max="4863" width="10.42578125" style="1" customWidth="1"/>
    <col min="4864" max="4864" width="0.140625" style="1" customWidth="1"/>
    <col min="4865" max="4865" width="11.42578125" style="1"/>
    <col min="4866" max="4866" width="6.5703125" style="1" customWidth="1"/>
    <col min="4867" max="4867" width="11.42578125" style="1"/>
    <col min="4868" max="4868" width="10.5703125" style="1" customWidth="1"/>
    <col min="4869" max="4869" width="9.7109375" style="1" customWidth="1"/>
    <col min="4870" max="4870" width="10.140625" style="1" customWidth="1"/>
    <col min="4871" max="4871" width="0.28515625" style="1" customWidth="1"/>
    <col min="4872" max="4872" width="3.140625" style="1" customWidth="1"/>
    <col min="4873" max="5100" width="11.42578125" style="1"/>
    <col min="5101" max="5101" width="5" style="1" customWidth="1"/>
    <col min="5102" max="5102" width="51.140625" style="1" customWidth="1"/>
    <col min="5103" max="5103" width="0.5703125" style="1" customWidth="1"/>
    <col min="5104" max="5104" width="0.28515625" style="1" customWidth="1"/>
    <col min="5105" max="5105" width="9.85546875" style="1" customWidth="1"/>
    <col min="5106" max="5106" width="0.42578125" style="1" customWidth="1"/>
    <col min="5107" max="5109" width="0" style="1" hidden="1" customWidth="1"/>
    <col min="5110" max="5110" width="0.28515625" style="1" customWidth="1"/>
    <col min="5111" max="5111" width="8.42578125" style="1" customWidth="1"/>
    <col min="5112" max="5112" width="9.7109375" style="1" customWidth="1"/>
    <col min="5113" max="5113" width="6.28515625" style="1" customWidth="1"/>
    <col min="5114" max="5118" width="0" style="1" hidden="1" customWidth="1"/>
    <col min="5119" max="5119" width="10.42578125" style="1" customWidth="1"/>
    <col min="5120" max="5120" width="0.140625" style="1" customWidth="1"/>
    <col min="5121" max="5121" width="11.42578125" style="1"/>
    <col min="5122" max="5122" width="6.5703125" style="1" customWidth="1"/>
    <col min="5123" max="5123" width="11.42578125" style="1"/>
    <col min="5124" max="5124" width="10.5703125" style="1" customWidth="1"/>
    <col min="5125" max="5125" width="9.7109375" style="1" customWidth="1"/>
    <col min="5126" max="5126" width="10.140625" style="1" customWidth="1"/>
    <col min="5127" max="5127" width="0.28515625" style="1" customWidth="1"/>
    <col min="5128" max="5128" width="3.140625" style="1" customWidth="1"/>
    <col min="5129" max="5356" width="11.42578125" style="1"/>
    <col min="5357" max="5357" width="5" style="1" customWidth="1"/>
    <col min="5358" max="5358" width="51.140625" style="1" customWidth="1"/>
    <col min="5359" max="5359" width="0.5703125" style="1" customWidth="1"/>
    <col min="5360" max="5360" width="0.28515625" style="1" customWidth="1"/>
    <col min="5361" max="5361" width="9.85546875" style="1" customWidth="1"/>
    <col min="5362" max="5362" width="0.42578125" style="1" customWidth="1"/>
    <col min="5363" max="5365" width="0" style="1" hidden="1" customWidth="1"/>
    <col min="5366" max="5366" width="0.28515625" style="1" customWidth="1"/>
    <col min="5367" max="5367" width="8.42578125" style="1" customWidth="1"/>
    <col min="5368" max="5368" width="9.7109375" style="1" customWidth="1"/>
    <col min="5369" max="5369" width="6.28515625" style="1" customWidth="1"/>
    <col min="5370" max="5374" width="0" style="1" hidden="1" customWidth="1"/>
    <col min="5375" max="5375" width="10.42578125" style="1" customWidth="1"/>
    <col min="5376" max="5376" width="0.140625" style="1" customWidth="1"/>
    <col min="5377" max="5377" width="11.42578125" style="1"/>
    <col min="5378" max="5378" width="6.5703125" style="1" customWidth="1"/>
    <col min="5379" max="5379" width="11.42578125" style="1"/>
    <col min="5380" max="5380" width="10.5703125" style="1" customWidth="1"/>
    <col min="5381" max="5381" width="9.7109375" style="1" customWidth="1"/>
    <col min="5382" max="5382" width="10.140625" style="1" customWidth="1"/>
    <col min="5383" max="5383" width="0.28515625" style="1" customWidth="1"/>
    <col min="5384" max="5384" width="3.140625" style="1" customWidth="1"/>
    <col min="5385" max="5612" width="11.42578125" style="1"/>
    <col min="5613" max="5613" width="5" style="1" customWidth="1"/>
    <col min="5614" max="5614" width="51.140625" style="1" customWidth="1"/>
    <col min="5615" max="5615" width="0.5703125" style="1" customWidth="1"/>
    <col min="5616" max="5616" width="0.28515625" style="1" customWidth="1"/>
    <col min="5617" max="5617" width="9.85546875" style="1" customWidth="1"/>
    <col min="5618" max="5618" width="0.42578125" style="1" customWidth="1"/>
    <col min="5619" max="5621" width="0" style="1" hidden="1" customWidth="1"/>
    <col min="5622" max="5622" width="0.28515625" style="1" customWidth="1"/>
    <col min="5623" max="5623" width="8.42578125" style="1" customWidth="1"/>
    <col min="5624" max="5624" width="9.7109375" style="1" customWidth="1"/>
    <col min="5625" max="5625" width="6.28515625" style="1" customWidth="1"/>
    <col min="5626" max="5630" width="0" style="1" hidden="1" customWidth="1"/>
    <col min="5631" max="5631" width="10.42578125" style="1" customWidth="1"/>
    <col min="5632" max="5632" width="0.140625" style="1" customWidth="1"/>
    <col min="5633" max="5633" width="11.42578125" style="1"/>
    <col min="5634" max="5634" width="6.5703125" style="1" customWidth="1"/>
    <col min="5635" max="5635" width="11.42578125" style="1"/>
    <col min="5636" max="5636" width="10.5703125" style="1" customWidth="1"/>
    <col min="5637" max="5637" width="9.7109375" style="1" customWidth="1"/>
    <col min="5638" max="5638" width="10.140625" style="1" customWidth="1"/>
    <col min="5639" max="5639" width="0.28515625" style="1" customWidth="1"/>
    <col min="5640" max="5640" width="3.140625" style="1" customWidth="1"/>
    <col min="5641" max="5868" width="11.42578125" style="1"/>
    <col min="5869" max="5869" width="5" style="1" customWidth="1"/>
    <col min="5870" max="5870" width="51.140625" style="1" customWidth="1"/>
    <col min="5871" max="5871" width="0.5703125" style="1" customWidth="1"/>
    <col min="5872" max="5872" width="0.28515625" style="1" customWidth="1"/>
    <col min="5873" max="5873" width="9.85546875" style="1" customWidth="1"/>
    <col min="5874" max="5874" width="0.42578125" style="1" customWidth="1"/>
    <col min="5875" max="5877" width="0" style="1" hidden="1" customWidth="1"/>
    <col min="5878" max="5878" width="0.28515625" style="1" customWidth="1"/>
    <col min="5879" max="5879" width="8.42578125" style="1" customWidth="1"/>
    <col min="5880" max="5880" width="9.7109375" style="1" customWidth="1"/>
    <col min="5881" max="5881" width="6.28515625" style="1" customWidth="1"/>
    <col min="5882" max="5886" width="0" style="1" hidden="1" customWidth="1"/>
    <col min="5887" max="5887" width="10.42578125" style="1" customWidth="1"/>
    <col min="5888" max="5888" width="0.140625" style="1" customWidth="1"/>
    <col min="5889" max="5889" width="11.42578125" style="1"/>
    <col min="5890" max="5890" width="6.5703125" style="1" customWidth="1"/>
    <col min="5891" max="5891" width="11.42578125" style="1"/>
    <col min="5892" max="5892" width="10.5703125" style="1" customWidth="1"/>
    <col min="5893" max="5893" width="9.7109375" style="1" customWidth="1"/>
    <col min="5894" max="5894" width="10.140625" style="1" customWidth="1"/>
    <col min="5895" max="5895" width="0.28515625" style="1" customWidth="1"/>
    <col min="5896" max="5896" width="3.140625" style="1" customWidth="1"/>
    <col min="5897" max="6124" width="11.42578125" style="1"/>
    <col min="6125" max="6125" width="5" style="1" customWidth="1"/>
    <col min="6126" max="6126" width="51.140625" style="1" customWidth="1"/>
    <col min="6127" max="6127" width="0.5703125" style="1" customWidth="1"/>
    <col min="6128" max="6128" width="0.28515625" style="1" customWidth="1"/>
    <col min="6129" max="6129" width="9.85546875" style="1" customWidth="1"/>
    <col min="6130" max="6130" width="0.42578125" style="1" customWidth="1"/>
    <col min="6131" max="6133" width="0" style="1" hidden="1" customWidth="1"/>
    <col min="6134" max="6134" width="0.28515625" style="1" customWidth="1"/>
    <col min="6135" max="6135" width="8.42578125" style="1" customWidth="1"/>
    <col min="6136" max="6136" width="9.7109375" style="1" customWidth="1"/>
    <col min="6137" max="6137" width="6.28515625" style="1" customWidth="1"/>
    <col min="6138" max="6142" width="0" style="1" hidden="1" customWidth="1"/>
    <col min="6143" max="6143" width="10.42578125" style="1" customWidth="1"/>
    <col min="6144" max="6144" width="0.140625" style="1" customWidth="1"/>
    <col min="6145" max="6145" width="11.42578125" style="1"/>
    <col min="6146" max="6146" width="6.5703125" style="1" customWidth="1"/>
    <col min="6147" max="6147" width="11.42578125" style="1"/>
    <col min="6148" max="6148" width="10.5703125" style="1" customWidth="1"/>
    <col min="6149" max="6149" width="9.7109375" style="1" customWidth="1"/>
    <col min="6150" max="6150" width="10.140625" style="1" customWidth="1"/>
    <col min="6151" max="6151" width="0.28515625" style="1" customWidth="1"/>
    <col min="6152" max="6152" width="3.140625" style="1" customWidth="1"/>
    <col min="6153" max="6380" width="11.42578125" style="1"/>
    <col min="6381" max="6381" width="5" style="1" customWidth="1"/>
    <col min="6382" max="6382" width="51.140625" style="1" customWidth="1"/>
    <col min="6383" max="6383" width="0.5703125" style="1" customWidth="1"/>
    <col min="6384" max="6384" width="0.28515625" style="1" customWidth="1"/>
    <col min="6385" max="6385" width="9.85546875" style="1" customWidth="1"/>
    <col min="6386" max="6386" width="0.42578125" style="1" customWidth="1"/>
    <col min="6387" max="6389" width="0" style="1" hidden="1" customWidth="1"/>
    <col min="6390" max="6390" width="0.28515625" style="1" customWidth="1"/>
    <col min="6391" max="6391" width="8.42578125" style="1" customWidth="1"/>
    <col min="6392" max="6392" width="9.7109375" style="1" customWidth="1"/>
    <col min="6393" max="6393" width="6.28515625" style="1" customWidth="1"/>
    <col min="6394" max="6398" width="0" style="1" hidden="1" customWidth="1"/>
    <col min="6399" max="6399" width="10.42578125" style="1" customWidth="1"/>
    <col min="6400" max="6400" width="0.140625" style="1" customWidth="1"/>
    <col min="6401" max="6401" width="11.42578125" style="1"/>
    <col min="6402" max="6402" width="6.5703125" style="1" customWidth="1"/>
    <col min="6403" max="6403" width="11.42578125" style="1"/>
    <col min="6404" max="6404" width="10.5703125" style="1" customWidth="1"/>
    <col min="6405" max="6405" width="9.7109375" style="1" customWidth="1"/>
    <col min="6406" max="6406" width="10.140625" style="1" customWidth="1"/>
    <col min="6407" max="6407" width="0.28515625" style="1" customWidth="1"/>
    <col min="6408" max="6408" width="3.140625" style="1" customWidth="1"/>
    <col min="6409" max="6636" width="11.42578125" style="1"/>
    <col min="6637" max="6637" width="5" style="1" customWidth="1"/>
    <col min="6638" max="6638" width="51.140625" style="1" customWidth="1"/>
    <col min="6639" max="6639" width="0.5703125" style="1" customWidth="1"/>
    <col min="6640" max="6640" width="0.28515625" style="1" customWidth="1"/>
    <col min="6641" max="6641" width="9.85546875" style="1" customWidth="1"/>
    <col min="6642" max="6642" width="0.42578125" style="1" customWidth="1"/>
    <col min="6643" max="6645" width="0" style="1" hidden="1" customWidth="1"/>
    <col min="6646" max="6646" width="0.28515625" style="1" customWidth="1"/>
    <col min="6647" max="6647" width="8.42578125" style="1" customWidth="1"/>
    <col min="6648" max="6648" width="9.7109375" style="1" customWidth="1"/>
    <col min="6649" max="6649" width="6.28515625" style="1" customWidth="1"/>
    <col min="6650" max="6654" width="0" style="1" hidden="1" customWidth="1"/>
    <col min="6655" max="6655" width="10.42578125" style="1" customWidth="1"/>
    <col min="6656" max="6656" width="0.140625" style="1" customWidth="1"/>
    <col min="6657" max="6657" width="11.42578125" style="1"/>
    <col min="6658" max="6658" width="6.5703125" style="1" customWidth="1"/>
    <col min="6659" max="6659" width="11.42578125" style="1"/>
    <col min="6660" max="6660" width="10.5703125" style="1" customWidth="1"/>
    <col min="6661" max="6661" width="9.7109375" style="1" customWidth="1"/>
    <col min="6662" max="6662" width="10.140625" style="1" customWidth="1"/>
    <col min="6663" max="6663" width="0.28515625" style="1" customWidth="1"/>
    <col min="6664" max="6664" width="3.140625" style="1" customWidth="1"/>
    <col min="6665" max="6892" width="11.42578125" style="1"/>
    <col min="6893" max="6893" width="5" style="1" customWidth="1"/>
    <col min="6894" max="6894" width="51.140625" style="1" customWidth="1"/>
    <col min="6895" max="6895" width="0.5703125" style="1" customWidth="1"/>
    <col min="6896" max="6896" width="0.28515625" style="1" customWidth="1"/>
    <col min="6897" max="6897" width="9.85546875" style="1" customWidth="1"/>
    <col min="6898" max="6898" width="0.42578125" style="1" customWidth="1"/>
    <col min="6899" max="6901" width="0" style="1" hidden="1" customWidth="1"/>
    <col min="6902" max="6902" width="0.28515625" style="1" customWidth="1"/>
    <col min="6903" max="6903" width="8.42578125" style="1" customWidth="1"/>
    <col min="6904" max="6904" width="9.7109375" style="1" customWidth="1"/>
    <col min="6905" max="6905" width="6.28515625" style="1" customWidth="1"/>
    <col min="6906" max="6910" width="0" style="1" hidden="1" customWidth="1"/>
    <col min="6911" max="6911" width="10.42578125" style="1" customWidth="1"/>
    <col min="6912" max="6912" width="0.140625" style="1" customWidth="1"/>
    <col min="6913" max="6913" width="11.42578125" style="1"/>
    <col min="6914" max="6914" width="6.5703125" style="1" customWidth="1"/>
    <col min="6915" max="6915" width="11.42578125" style="1"/>
    <col min="6916" max="6916" width="10.5703125" style="1" customWidth="1"/>
    <col min="6917" max="6917" width="9.7109375" style="1" customWidth="1"/>
    <col min="6918" max="6918" width="10.140625" style="1" customWidth="1"/>
    <col min="6919" max="6919" width="0.28515625" style="1" customWidth="1"/>
    <col min="6920" max="6920" width="3.140625" style="1" customWidth="1"/>
    <col min="6921" max="7148" width="11.42578125" style="1"/>
    <col min="7149" max="7149" width="5" style="1" customWidth="1"/>
    <col min="7150" max="7150" width="51.140625" style="1" customWidth="1"/>
    <col min="7151" max="7151" width="0.5703125" style="1" customWidth="1"/>
    <col min="7152" max="7152" width="0.28515625" style="1" customWidth="1"/>
    <col min="7153" max="7153" width="9.85546875" style="1" customWidth="1"/>
    <col min="7154" max="7154" width="0.42578125" style="1" customWidth="1"/>
    <col min="7155" max="7157" width="0" style="1" hidden="1" customWidth="1"/>
    <col min="7158" max="7158" width="0.28515625" style="1" customWidth="1"/>
    <col min="7159" max="7159" width="8.42578125" style="1" customWidth="1"/>
    <col min="7160" max="7160" width="9.7109375" style="1" customWidth="1"/>
    <col min="7161" max="7161" width="6.28515625" style="1" customWidth="1"/>
    <col min="7162" max="7166" width="0" style="1" hidden="1" customWidth="1"/>
    <col min="7167" max="7167" width="10.42578125" style="1" customWidth="1"/>
    <col min="7168" max="7168" width="0.140625" style="1" customWidth="1"/>
    <col min="7169" max="7169" width="11.42578125" style="1"/>
    <col min="7170" max="7170" width="6.5703125" style="1" customWidth="1"/>
    <col min="7171" max="7171" width="11.42578125" style="1"/>
    <col min="7172" max="7172" width="10.5703125" style="1" customWidth="1"/>
    <col min="7173" max="7173" width="9.7109375" style="1" customWidth="1"/>
    <col min="7174" max="7174" width="10.140625" style="1" customWidth="1"/>
    <col min="7175" max="7175" width="0.28515625" style="1" customWidth="1"/>
    <col min="7176" max="7176" width="3.140625" style="1" customWidth="1"/>
    <col min="7177" max="7404" width="11.42578125" style="1"/>
    <col min="7405" max="7405" width="5" style="1" customWidth="1"/>
    <col min="7406" max="7406" width="51.140625" style="1" customWidth="1"/>
    <col min="7407" max="7407" width="0.5703125" style="1" customWidth="1"/>
    <col min="7408" max="7408" width="0.28515625" style="1" customWidth="1"/>
    <col min="7409" max="7409" width="9.85546875" style="1" customWidth="1"/>
    <col min="7410" max="7410" width="0.42578125" style="1" customWidth="1"/>
    <col min="7411" max="7413" width="0" style="1" hidden="1" customWidth="1"/>
    <col min="7414" max="7414" width="0.28515625" style="1" customWidth="1"/>
    <col min="7415" max="7415" width="8.42578125" style="1" customWidth="1"/>
    <col min="7416" max="7416" width="9.7109375" style="1" customWidth="1"/>
    <col min="7417" max="7417" width="6.28515625" style="1" customWidth="1"/>
    <col min="7418" max="7422" width="0" style="1" hidden="1" customWidth="1"/>
    <col min="7423" max="7423" width="10.42578125" style="1" customWidth="1"/>
    <col min="7424" max="7424" width="0.140625" style="1" customWidth="1"/>
    <col min="7425" max="7425" width="11.42578125" style="1"/>
    <col min="7426" max="7426" width="6.5703125" style="1" customWidth="1"/>
    <col min="7427" max="7427" width="11.42578125" style="1"/>
    <col min="7428" max="7428" width="10.5703125" style="1" customWidth="1"/>
    <col min="7429" max="7429" width="9.7109375" style="1" customWidth="1"/>
    <col min="7430" max="7430" width="10.140625" style="1" customWidth="1"/>
    <col min="7431" max="7431" width="0.28515625" style="1" customWidth="1"/>
    <col min="7432" max="7432" width="3.140625" style="1" customWidth="1"/>
    <col min="7433" max="7660" width="11.42578125" style="1"/>
    <col min="7661" max="7661" width="5" style="1" customWidth="1"/>
    <col min="7662" max="7662" width="51.140625" style="1" customWidth="1"/>
    <col min="7663" max="7663" width="0.5703125" style="1" customWidth="1"/>
    <col min="7664" max="7664" width="0.28515625" style="1" customWidth="1"/>
    <col min="7665" max="7665" width="9.85546875" style="1" customWidth="1"/>
    <col min="7666" max="7666" width="0.42578125" style="1" customWidth="1"/>
    <col min="7667" max="7669" width="0" style="1" hidden="1" customWidth="1"/>
    <col min="7670" max="7670" width="0.28515625" style="1" customWidth="1"/>
    <col min="7671" max="7671" width="8.42578125" style="1" customWidth="1"/>
    <col min="7672" max="7672" width="9.7109375" style="1" customWidth="1"/>
    <col min="7673" max="7673" width="6.28515625" style="1" customWidth="1"/>
    <col min="7674" max="7678" width="0" style="1" hidden="1" customWidth="1"/>
    <col min="7679" max="7679" width="10.42578125" style="1" customWidth="1"/>
    <col min="7680" max="7680" width="0.140625" style="1" customWidth="1"/>
    <col min="7681" max="7681" width="11.42578125" style="1"/>
    <col min="7682" max="7682" width="6.5703125" style="1" customWidth="1"/>
    <col min="7683" max="7683" width="11.42578125" style="1"/>
    <col min="7684" max="7684" width="10.5703125" style="1" customWidth="1"/>
    <col min="7685" max="7685" width="9.7109375" style="1" customWidth="1"/>
    <col min="7686" max="7686" width="10.140625" style="1" customWidth="1"/>
    <col min="7687" max="7687" width="0.28515625" style="1" customWidth="1"/>
    <col min="7688" max="7688" width="3.140625" style="1" customWidth="1"/>
    <col min="7689" max="7916" width="11.42578125" style="1"/>
    <col min="7917" max="7917" width="5" style="1" customWidth="1"/>
    <col min="7918" max="7918" width="51.140625" style="1" customWidth="1"/>
    <col min="7919" max="7919" width="0.5703125" style="1" customWidth="1"/>
    <col min="7920" max="7920" width="0.28515625" style="1" customWidth="1"/>
    <col min="7921" max="7921" width="9.85546875" style="1" customWidth="1"/>
    <col min="7922" max="7922" width="0.42578125" style="1" customWidth="1"/>
    <col min="7923" max="7925" width="0" style="1" hidden="1" customWidth="1"/>
    <col min="7926" max="7926" width="0.28515625" style="1" customWidth="1"/>
    <col min="7927" max="7927" width="8.42578125" style="1" customWidth="1"/>
    <col min="7928" max="7928" width="9.7109375" style="1" customWidth="1"/>
    <col min="7929" max="7929" width="6.28515625" style="1" customWidth="1"/>
    <col min="7930" max="7934" width="0" style="1" hidden="1" customWidth="1"/>
    <col min="7935" max="7935" width="10.42578125" style="1" customWidth="1"/>
    <col min="7936" max="7936" width="0.140625" style="1" customWidth="1"/>
    <col min="7937" max="7937" width="11.42578125" style="1"/>
    <col min="7938" max="7938" width="6.5703125" style="1" customWidth="1"/>
    <col min="7939" max="7939" width="11.42578125" style="1"/>
    <col min="7940" max="7940" width="10.5703125" style="1" customWidth="1"/>
    <col min="7941" max="7941" width="9.7109375" style="1" customWidth="1"/>
    <col min="7942" max="7942" width="10.140625" style="1" customWidth="1"/>
    <col min="7943" max="7943" width="0.28515625" style="1" customWidth="1"/>
    <col min="7944" max="7944" width="3.140625" style="1" customWidth="1"/>
    <col min="7945" max="8172" width="11.42578125" style="1"/>
    <col min="8173" max="8173" width="5" style="1" customWidth="1"/>
    <col min="8174" max="8174" width="51.140625" style="1" customWidth="1"/>
    <col min="8175" max="8175" width="0.5703125" style="1" customWidth="1"/>
    <col min="8176" max="8176" width="0.28515625" style="1" customWidth="1"/>
    <col min="8177" max="8177" width="9.85546875" style="1" customWidth="1"/>
    <col min="8178" max="8178" width="0.42578125" style="1" customWidth="1"/>
    <col min="8179" max="8181" width="0" style="1" hidden="1" customWidth="1"/>
    <col min="8182" max="8182" width="0.28515625" style="1" customWidth="1"/>
    <col min="8183" max="8183" width="8.42578125" style="1" customWidth="1"/>
    <col min="8184" max="8184" width="9.7109375" style="1" customWidth="1"/>
    <col min="8185" max="8185" width="6.28515625" style="1" customWidth="1"/>
    <col min="8186" max="8190" width="0" style="1" hidden="1" customWidth="1"/>
    <col min="8191" max="8191" width="10.42578125" style="1" customWidth="1"/>
    <col min="8192" max="8192" width="0.140625" style="1" customWidth="1"/>
    <col min="8193" max="8193" width="11.42578125" style="1"/>
    <col min="8194" max="8194" width="6.5703125" style="1" customWidth="1"/>
    <col min="8195" max="8195" width="11.42578125" style="1"/>
    <col min="8196" max="8196" width="10.5703125" style="1" customWidth="1"/>
    <col min="8197" max="8197" width="9.7109375" style="1" customWidth="1"/>
    <col min="8198" max="8198" width="10.140625" style="1" customWidth="1"/>
    <col min="8199" max="8199" width="0.28515625" style="1" customWidth="1"/>
    <col min="8200" max="8200" width="3.140625" style="1" customWidth="1"/>
    <col min="8201" max="8428" width="11.42578125" style="1"/>
    <col min="8429" max="8429" width="5" style="1" customWidth="1"/>
    <col min="8430" max="8430" width="51.140625" style="1" customWidth="1"/>
    <col min="8431" max="8431" width="0.5703125" style="1" customWidth="1"/>
    <col min="8432" max="8432" width="0.28515625" style="1" customWidth="1"/>
    <col min="8433" max="8433" width="9.85546875" style="1" customWidth="1"/>
    <col min="8434" max="8434" width="0.42578125" style="1" customWidth="1"/>
    <col min="8435" max="8437" width="0" style="1" hidden="1" customWidth="1"/>
    <col min="8438" max="8438" width="0.28515625" style="1" customWidth="1"/>
    <col min="8439" max="8439" width="8.42578125" style="1" customWidth="1"/>
    <col min="8440" max="8440" width="9.7109375" style="1" customWidth="1"/>
    <col min="8441" max="8441" width="6.28515625" style="1" customWidth="1"/>
    <col min="8442" max="8446" width="0" style="1" hidden="1" customWidth="1"/>
    <col min="8447" max="8447" width="10.42578125" style="1" customWidth="1"/>
    <col min="8448" max="8448" width="0.140625" style="1" customWidth="1"/>
    <col min="8449" max="8449" width="11.42578125" style="1"/>
    <col min="8450" max="8450" width="6.5703125" style="1" customWidth="1"/>
    <col min="8451" max="8451" width="11.42578125" style="1"/>
    <col min="8452" max="8452" width="10.5703125" style="1" customWidth="1"/>
    <col min="8453" max="8453" width="9.7109375" style="1" customWidth="1"/>
    <col min="8454" max="8454" width="10.140625" style="1" customWidth="1"/>
    <col min="8455" max="8455" width="0.28515625" style="1" customWidth="1"/>
    <col min="8456" max="8456" width="3.140625" style="1" customWidth="1"/>
    <col min="8457" max="8684" width="11.42578125" style="1"/>
    <col min="8685" max="8685" width="5" style="1" customWidth="1"/>
    <col min="8686" max="8686" width="51.140625" style="1" customWidth="1"/>
    <col min="8687" max="8687" width="0.5703125" style="1" customWidth="1"/>
    <col min="8688" max="8688" width="0.28515625" style="1" customWidth="1"/>
    <col min="8689" max="8689" width="9.85546875" style="1" customWidth="1"/>
    <col min="8690" max="8690" width="0.42578125" style="1" customWidth="1"/>
    <col min="8691" max="8693" width="0" style="1" hidden="1" customWidth="1"/>
    <col min="8694" max="8694" width="0.28515625" style="1" customWidth="1"/>
    <col min="8695" max="8695" width="8.42578125" style="1" customWidth="1"/>
    <col min="8696" max="8696" width="9.7109375" style="1" customWidth="1"/>
    <col min="8697" max="8697" width="6.28515625" style="1" customWidth="1"/>
    <col min="8698" max="8702" width="0" style="1" hidden="1" customWidth="1"/>
    <col min="8703" max="8703" width="10.42578125" style="1" customWidth="1"/>
    <col min="8704" max="8704" width="0.140625" style="1" customWidth="1"/>
    <col min="8705" max="8705" width="11.42578125" style="1"/>
    <col min="8706" max="8706" width="6.5703125" style="1" customWidth="1"/>
    <col min="8707" max="8707" width="11.42578125" style="1"/>
    <col min="8708" max="8708" width="10.5703125" style="1" customWidth="1"/>
    <col min="8709" max="8709" width="9.7109375" style="1" customWidth="1"/>
    <col min="8710" max="8710" width="10.140625" style="1" customWidth="1"/>
    <col min="8711" max="8711" width="0.28515625" style="1" customWidth="1"/>
    <col min="8712" max="8712" width="3.140625" style="1" customWidth="1"/>
    <col min="8713" max="8940" width="11.42578125" style="1"/>
    <col min="8941" max="8941" width="5" style="1" customWidth="1"/>
    <col min="8942" max="8942" width="51.140625" style="1" customWidth="1"/>
    <col min="8943" max="8943" width="0.5703125" style="1" customWidth="1"/>
    <col min="8944" max="8944" width="0.28515625" style="1" customWidth="1"/>
    <col min="8945" max="8945" width="9.85546875" style="1" customWidth="1"/>
    <col min="8946" max="8946" width="0.42578125" style="1" customWidth="1"/>
    <col min="8947" max="8949" width="0" style="1" hidden="1" customWidth="1"/>
    <col min="8950" max="8950" width="0.28515625" style="1" customWidth="1"/>
    <col min="8951" max="8951" width="8.42578125" style="1" customWidth="1"/>
    <col min="8952" max="8952" width="9.7109375" style="1" customWidth="1"/>
    <col min="8953" max="8953" width="6.28515625" style="1" customWidth="1"/>
    <col min="8954" max="8958" width="0" style="1" hidden="1" customWidth="1"/>
    <col min="8959" max="8959" width="10.42578125" style="1" customWidth="1"/>
    <col min="8960" max="8960" width="0.140625" style="1" customWidth="1"/>
    <col min="8961" max="8961" width="11.42578125" style="1"/>
    <col min="8962" max="8962" width="6.5703125" style="1" customWidth="1"/>
    <col min="8963" max="8963" width="11.42578125" style="1"/>
    <col min="8964" max="8964" width="10.5703125" style="1" customWidth="1"/>
    <col min="8965" max="8965" width="9.7109375" style="1" customWidth="1"/>
    <col min="8966" max="8966" width="10.140625" style="1" customWidth="1"/>
    <col min="8967" max="8967" width="0.28515625" style="1" customWidth="1"/>
    <col min="8968" max="8968" width="3.140625" style="1" customWidth="1"/>
    <col min="8969" max="9196" width="11.42578125" style="1"/>
    <col min="9197" max="9197" width="5" style="1" customWidth="1"/>
    <col min="9198" max="9198" width="51.140625" style="1" customWidth="1"/>
    <col min="9199" max="9199" width="0.5703125" style="1" customWidth="1"/>
    <col min="9200" max="9200" width="0.28515625" style="1" customWidth="1"/>
    <col min="9201" max="9201" width="9.85546875" style="1" customWidth="1"/>
    <col min="9202" max="9202" width="0.42578125" style="1" customWidth="1"/>
    <col min="9203" max="9205" width="0" style="1" hidden="1" customWidth="1"/>
    <col min="9206" max="9206" width="0.28515625" style="1" customWidth="1"/>
    <col min="9207" max="9207" width="8.42578125" style="1" customWidth="1"/>
    <col min="9208" max="9208" width="9.7109375" style="1" customWidth="1"/>
    <col min="9209" max="9209" width="6.28515625" style="1" customWidth="1"/>
    <col min="9210" max="9214" width="0" style="1" hidden="1" customWidth="1"/>
    <col min="9215" max="9215" width="10.42578125" style="1" customWidth="1"/>
    <col min="9216" max="9216" width="0.140625" style="1" customWidth="1"/>
    <col min="9217" max="9217" width="11.42578125" style="1"/>
    <col min="9218" max="9218" width="6.5703125" style="1" customWidth="1"/>
    <col min="9219" max="9219" width="11.42578125" style="1"/>
    <col min="9220" max="9220" width="10.5703125" style="1" customWidth="1"/>
    <col min="9221" max="9221" width="9.7109375" style="1" customWidth="1"/>
    <col min="9222" max="9222" width="10.140625" style="1" customWidth="1"/>
    <col min="9223" max="9223" width="0.28515625" style="1" customWidth="1"/>
    <col min="9224" max="9224" width="3.140625" style="1" customWidth="1"/>
    <col min="9225" max="9452" width="11.42578125" style="1"/>
    <col min="9453" max="9453" width="5" style="1" customWidth="1"/>
    <col min="9454" max="9454" width="51.140625" style="1" customWidth="1"/>
    <col min="9455" max="9455" width="0.5703125" style="1" customWidth="1"/>
    <col min="9456" max="9456" width="0.28515625" style="1" customWidth="1"/>
    <col min="9457" max="9457" width="9.85546875" style="1" customWidth="1"/>
    <col min="9458" max="9458" width="0.42578125" style="1" customWidth="1"/>
    <col min="9459" max="9461" width="0" style="1" hidden="1" customWidth="1"/>
    <col min="9462" max="9462" width="0.28515625" style="1" customWidth="1"/>
    <col min="9463" max="9463" width="8.42578125" style="1" customWidth="1"/>
    <col min="9464" max="9464" width="9.7109375" style="1" customWidth="1"/>
    <col min="9465" max="9465" width="6.28515625" style="1" customWidth="1"/>
    <col min="9466" max="9470" width="0" style="1" hidden="1" customWidth="1"/>
    <col min="9471" max="9471" width="10.42578125" style="1" customWidth="1"/>
    <col min="9472" max="9472" width="0.140625" style="1" customWidth="1"/>
    <col min="9473" max="9473" width="11.42578125" style="1"/>
    <col min="9474" max="9474" width="6.5703125" style="1" customWidth="1"/>
    <col min="9475" max="9475" width="11.42578125" style="1"/>
    <col min="9476" max="9476" width="10.5703125" style="1" customWidth="1"/>
    <col min="9477" max="9477" width="9.7109375" style="1" customWidth="1"/>
    <col min="9478" max="9478" width="10.140625" style="1" customWidth="1"/>
    <col min="9479" max="9479" width="0.28515625" style="1" customWidth="1"/>
    <col min="9480" max="9480" width="3.140625" style="1" customWidth="1"/>
    <col min="9481" max="9708" width="11.42578125" style="1"/>
    <col min="9709" max="9709" width="5" style="1" customWidth="1"/>
    <col min="9710" max="9710" width="51.140625" style="1" customWidth="1"/>
    <col min="9711" max="9711" width="0.5703125" style="1" customWidth="1"/>
    <col min="9712" max="9712" width="0.28515625" style="1" customWidth="1"/>
    <col min="9713" max="9713" width="9.85546875" style="1" customWidth="1"/>
    <col min="9714" max="9714" width="0.42578125" style="1" customWidth="1"/>
    <col min="9715" max="9717" width="0" style="1" hidden="1" customWidth="1"/>
    <col min="9718" max="9718" width="0.28515625" style="1" customWidth="1"/>
    <col min="9719" max="9719" width="8.42578125" style="1" customWidth="1"/>
    <col min="9720" max="9720" width="9.7109375" style="1" customWidth="1"/>
    <col min="9721" max="9721" width="6.28515625" style="1" customWidth="1"/>
    <col min="9722" max="9726" width="0" style="1" hidden="1" customWidth="1"/>
    <col min="9727" max="9727" width="10.42578125" style="1" customWidth="1"/>
    <col min="9728" max="9728" width="0.140625" style="1" customWidth="1"/>
    <col min="9729" max="9729" width="11.42578125" style="1"/>
    <col min="9730" max="9730" width="6.5703125" style="1" customWidth="1"/>
    <col min="9731" max="9731" width="11.42578125" style="1"/>
    <col min="9732" max="9732" width="10.5703125" style="1" customWidth="1"/>
    <col min="9733" max="9733" width="9.7109375" style="1" customWidth="1"/>
    <col min="9734" max="9734" width="10.140625" style="1" customWidth="1"/>
    <col min="9735" max="9735" width="0.28515625" style="1" customWidth="1"/>
    <col min="9736" max="9736" width="3.140625" style="1" customWidth="1"/>
    <col min="9737" max="9964" width="11.42578125" style="1"/>
    <col min="9965" max="9965" width="5" style="1" customWidth="1"/>
    <col min="9966" max="9966" width="51.140625" style="1" customWidth="1"/>
    <col min="9967" max="9967" width="0.5703125" style="1" customWidth="1"/>
    <col min="9968" max="9968" width="0.28515625" style="1" customWidth="1"/>
    <col min="9969" max="9969" width="9.85546875" style="1" customWidth="1"/>
    <col min="9970" max="9970" width="0.42578125" style="1" customWidth="1"/>
    <col min="9971" max="9973" width="0" style="1" hidden="1" customWidth="1"/>
    <col min="9974" max="9974" width="0.28515625" style="1" customWidth="1"/>
    <col min="9975" max="9975" width="8.42578125" style="1" customWidth="1"/>
    <col min="9976" max="9976" width="9.7109375" style="1" customWidth="1"/>
    <col min="9977" max="9977" width="6.28515625" style="1" customWidth="1"/>
    <col min="9978" max="9982" width="0" style="1" hidden="1" customWidth="1"/>
    <col min="9983" max="9983" width="10.42578125" style="1" customWidth="1"/>
    <col min="9984" max="9984" width="0.140625" style="1" customWidth="1"/>
    <col min="9985" max="9985" width="11.42578125" style="1"/>
    <col min="9986" max="9986" width="6.5703125" style="1" customWidth="1"/>
    <col min="9987" max="9987" width="11.42578125" style="1"/>
    <col min="9988" max="9988" width="10.5703125" style="1" customWidth="1"/>
    <col min="9989" max="9989" width="9.7109375" style="1" customWidth="1"/>
    <col min="9990" max="9990" width="10.140625" style="1" customWidth="1"/>
    <col min="9991" max="9991" width="0.28515625" style="1" customWidth="1"/>
    <col min="9992" max="9992" width="3.140625" style="1" customWidth="1"/>
    <col min="9993" max="10220" width="11.42578125" style="1"/>
    <col min="10221" max="10221" width="5" style="1" customWidth="1"/>
    <col min="10222" max="10222" width="51.140625" style="1" customWidth="1"/>
    <col min="10223" max="10223" width="0.5703125" style="1" customWidth="1"/>
    <col min="10224" max="10224" width="0.28515625" style="1" customWidth="1"/>
    <col min="10225" max="10225" width="9.85546875" style="1" customWidth="1"/>
    <col min="10226" max="10226" width="0.42578125" style="1" customWidth="1"/>
    <col min="10227" max="10229" width="0" style="1" hidden="1" customWidth="1"/>
    <col min="10230" max="10230" width="0.28515625" style="1" customWidth="1"/>
    <col min="10231" max="10231" width="8.42578125" style="1" customWidth="1"/>
    <col min="10232" max="10232" width="9.7109375" style="1" customWidth="1"/>
    <col min="10233" max="10233" width="6.28515625" style="1" customWidth="1"/>
    <col min="10234" max="10238" width="0" style="1" hidden="1" customWidth="1"/>
    <col min="10239" max="10239" width="10.42578125" style="1" customWidth="1"/>
    <col min="10240" max="10240" width="0.140625" style="1" customWidth="1"/>
    <col min="10241" max="10241" width="11.42578125" style="1"/>
    <col min="10242" max="10242" width="6.5703125" style="1" customWidth="1"/>
    <col min="10243" max="10243" width="11.42578125" style="1"/>
    <col min="10244" max="10244" width="10.5703125" style="1" customWidth="1"/>
    <col min="10245" max="10245" width="9.7109375" style="1" customWidth="1"/>
    <col min="10246" max="10246" width="10.140625" style="1" customWidth="1"/>
    <col min="10247" max="10247" width="0.28515625" style="1" customWidth="1"/>
    <col min="10248" max="10248" width="3.140625" style="1" customWidth="1"/>
    <col min="10249" max="10476" width="11.42578125" style="1"/>
    <col min="10477" max="10477" width="5" style="1" customWidth="1"/>
    <col min="10478" max="10478" width="51.140625" style="1" customWidth="1"/>
    <col min="10479" max="10479" width="0.5703125" style="1" customWidth="1"/>
    <col min="10480" max="10480" width="0.28515625" style="1" customWidth="1"/>
    <col min="10481" max="10481" width="9.85546875" style="1" customWidth="1"/>
    <col min="10482" max="10482" width="0.42578125" style="1" customWidth="1"/>
    <col min="10483" max="10485" width="0" style="1" hidden="1" customWidth="1"/>
    <col min="10486" max="10486" width="0.28515625" style="1" customWidth="1"/>
    <col min="10487" max="10487" width="8.42578125" style="1" customWidth="1"/>
    <col min="10488" max="10488" width="9.7109375" style="1" customWidth="1"/>
    <col min="10489" max="10489" width="6.28515625" style="1" customWidth="1"/>
    <col min="10490" max="10494" width="0" style="1" hidden="1" customWidth="1"/>
    <col min="10495" max="10495" width="10.42578125" style="1" customWidth="1"/>
    <col min="10496" max="10496" width="0.140625" style="1" customWidth="1"/>
    <col min="10497" max="10497" width="11.42578125" style="1"/>
    <col min="10498" max="10498" width="6.5703125" style="1" customWidth="1"/>
    <col min="10499" max="10499" width="11.42578125" style="1"/>
    <col min="10500" max="10500" width="10.5703125" style="1" customWidth="1"/>
    <col min="10501" max="10501" width="9.7109375" style="1" customWidth="1"/>
    <col min="10502" max="10502" width="10.140625" style="1" customWidth="1"/>
    <col min="10503" max="10503" width="0.28515625" style="1" customWidth="1"/>
    <col min="10504" max="10504" width="3.140625" style="1" customWidth="1"/>
    <col min="10505" max="10732" width="11.42578125" style="1"/>
    <col min="10733" max="10733" width="5" style="1" customWidth="1"/>
    <col min="10734" max="10734" width="51.140625" style="1" customWidth="1"/>
    <col min="10735" max="10735" width="0.5703125" style="1" customWidth="1"/>
    <col min="10736" max="10736" width="0.28515625" style="1" customWidth="1"/>
    <col min="10737" max="10737" width="9.85546875" style="1" customWidth="1"/>
    <col min="10738" max="10738" width="0.42578125" style="1" customWidth="1"/>
    <col min="10739" max="10741" width="0" style="1" hidden="1" customWidth="1"/>
    <col min="10742" max="10742" width="0.28515625" style="1" customWidth="1"/>
    <col min="10743" max="10743" width="8.42578125" style="1" customWidth="1"/>
    <col min="10744" max="10744" width="9.7109375" style="1" customWidth="1"/>
    <col min="10745" max="10745" width="6.28515625" style="1" customWidth="1"/>
    <col min="10746" max="10750" width="0" style="1" hidden="1" customWidth="1"/>
    <col min="10751" max="10751" width="10.42578125" style="1" customWidth="1"/>
    <col min="10752" max="10752" width="0.140625" style="1" customWidth="1"/>
    <col min="10753" max="10753" width="11.42578125" style="1"/>
    <col min="10754" max="10754" width="6.5703125" style="1" customWidth="1"/>
    <col min="10755" max="10755" width="11.42578125" style="1"/>
    <col min="10756" max="10756" width="10.5703125" style="1" customWidth="1"/>
    <col min="10757" max="10757" width="9.7109375" style="1" customWidth="1"/>
    <col min="10758" max="10758" width="10.140625" style="1" customWidth="1"/>
    <col min="10759" max="10759" width="0.28515625" style="1" customWidth="1"/>
    <col min="10760" max="10760" width="3.140625" style="1" customWidth="1"/>
    <col min="10761" max="10988" width="11.42578125" style="1"/>
    <col min="10989" max="10989" width="5" style="1" customWidth="1"/>
    <col min="10990" max="10990" width="51.140625" style="1" customWidth="1"/>
    <col min="10991" max="10991" width="0.5703125" style="1" customWidth="1"/>
    <col min="10992" max="10992" width="0.28515625" style="1" customWidth="1"/>
    <col min="10993" max="10993" width="9.85546875" style="1" customWidth="1"/>
    <col min="10994" max="10994" width="0.42578125" style="1" customWidth="1"/>
    <col min="10995" max="10997" width="0" style="1" hidden="1" customWidth="1"/>
    <col min="10998" max="10998" width="0.28515625" style="1" customWidth="1"/>
    <col min="10999" max="10999" width="8.42578125" style="1" customWidth="1"/>
    <col min="11000" max="11000" width="9.7109375" style="1" customWidth="1"/>
    <col min="11001" max="11001" width="6.28515625" style="1" customWidth="1"/>
    <col min="11002" max="11006" width="0" style="1" hidden="1" customWidth="1"/>
    <col min="11007" max="11007" width="10.42578125" style="1" customWidth="1"/>
    <col min="11008" max="11008" width="0.140625" style="1" customWidth="1"/>
    <col min="11009" max="11009" width="11.42578125" style="1"/>
    <col min="11010" max="11010" width="6.5703125" style="1" customWidth="1"/>
    <col min="11011" max="11011" width="11.42578125" style="1"/>
    <col min="11012" max="11012" width="10.5703125" style="1" customWidth="1"/>
    <col min="11013" max="11013" width="9.7109375" style="1" customWidth="1"/>
    <col min="11014" max="11014" width="10.140625" style="1" customWidth="1"/>
    <col min="11015" max="11015" width="0.28515625" style="1" customWidth="1"/>
    <col min="11016" max="11016" width="3.140625" style="1" customWidth="1"/>
    <col min="11017" max="11244" width="11.42578125" style="1"/>
    <col min="11245" max="11245" width="5" style="1" customWidth="1"/>
    <col min="11246" max="11246" width="51.140625" style="1" customWidth="1"/>
    <col min="11247" max="11247" width="0.5703125" style="1" customWidth="1"/>
    <col min="11248" max="11248" width="0.28515625" style="1" customWidth="1"/>
    <col min="11249" max="11249" width="9.85546875" style="1" customWidth="1"/>
    <col min="11250" max="11250" width="0.42578125" style="1" customWidth="1"/>
    <col min="11251" max="11253" width="0" style="1" hidden="1" customWidth="1"/>
    <col min="11254" max="11254" width="0.28515625" style="1" customWidth="1"/>
    <col min="11255" max="11255" width="8.42578125" style="1" customWidth="1"/>
    <col min="11256" max="11256" width="9.7109375" style="1" customWidth="1"/>
    <col min="11257" max="11257" width="6.28515625" style="1" customWidth="1"/>
    <col min="11258" max="11262" width="0" style="1" hidden="1" customWidth="1"/>
    <col min="11263" max="11263" width="10.42578125" style="1" customWidth="1"/>
    <col min="11264" max="11264" width="0.140625" style="1" customWidth="1"/>
    <col min="11265" max="11265" width="11.42578125" style="1"/>
    <col min="11266" max="11266" width="6.5703125" style="1" customWidth="1"/>
    <col min="11267" max="11267" width="11.42578125" style="1"/>
    <col min="11268" max="11268" width="10.5703125" style="1" customWidth="1"/>
    <col min="11269" max="11269" width="9.7109375" style="1" customWidth="1"/>
    <col min="11270" max="11270" width="10.140625" style="1" customWidth="1"/>
    <col min="11271" max="11271" width="0.28515625" style="1" customWidth="1"/>
    <col min="11272" max="11272" width="3.140625" style="1" customWidth="1"/>
    <col min="11273" max="11500" width="11.42578125" style="1"/>
    <col min="11501" max="11501" width="5" style="1" customWidth="1"/>
    <col min="11502" max="11502" width="51.140625" style="1" customWidth="1"/>
    <col min="11503" max="11503" width="0.5703125" style="1" customWidth="1"/>
    <col min="11504" max="11504" width="0.28515625" style="1" customWidth="1"/>
    <col min="11505" max="11505" width="9.85546875" style="1" customWidth="1"/>
    <col min="11506" max="11506" width="0.42578125" style="1" customWidth="1"/>
    <col min="11507" max="11509" width="0" style="1" hidden="1" customWidth="1"/>
    <col min="11510" max="11510" width="0.28515625" style="1" customWidth="1"/>
    <col min="11511" max="11511" width="8.42578125" style="1" customWidth="1"/>
    <col min="11512" max="11512" width="9.7109375" style="1" customWidth="1"/>
    <col min="11513" max="11513" width="6.28515625" style="1" customWidth="1"/>
    <col min="11514" max="11518" width="0" style="1" hidden="1" customWidth="1"/>
    <col min="11519" max="11519" width="10.42578125" style="1" customWidth="1"/>
    <col min="11520" max="11520" width="0.140625" style="1" customWidth="1"/>
    <col min="11521" max="11521" width="11.42578125" style="1"/>
    <col min="11522" max="11522" width="6.5703125" style="1" customWidth="1"/>
    <col min="11523" max="11523" width="11.42578125" style="1"/>
    <col min="11524" max="11524" width="10.5703125" style="1" customWidth="1"/>
    <col min="11525" max="11525" width="9.7109375" style="1" customWidth="1"/>
    <col min="11526" max="11526" width="10.140625" style="1" customWidth="1"/>
    <col min="11527" max="11527" width="0.28515625" style="1" customWidth="1"/>
    <col min="11528" max="11528" width="3.140625" style="1" customWidth="1"/>
    <col min="11529" max="11756" width="11.42578125" style="1"/>
    <col min="11757" max="11757" width="5" style="1" customWidth="1"/>
    <col min="11758" max="11758" width="51.140625" style="1" customWidth="1"/>
    <col min="11759" max="11759" width="0.5703125" style="1" customWidth="1"/>
    <col min="11760" max="11760" width="0.28515625" style="1" customWidth="1"/>
    <col min="11761" max="11761" width="9.85546875" style="1" customWidth="1"/>
    <col min="11762" max="11762" width="0.42578125" style="1" customWidth="1"/>
    <col min="11763" max="11765" width="0" style="1" hidden="1" customWidth="1"/>
    <col min="11766" max="11766" width="0.28515625" style="1" customWidth="1"/>
    <col min="11767" max="11767" width="8.42578125" style="1" customWidth="1"/>
    <col min="11768" max="11768" width="9.7109375" style="1" customWidth="1"/>
    <col min="11769" max="11769" width="6.28515625" style="1" customWidth="1"/>
    <col min="11770" max="11774" width="0" style="1" hidden="1" customWidth="1"/>
    <col min="11775" max="11775" width="10.42578125" style="1" customWidth="1"/>
    <col min="11776" max="11776" width="0.140625" style="1" customWidth="1"/>
    <col min="11777" max="11777" width="11.42578125" style="1"/>
    <col min="11778" max="11778" width="6.5703125" style="1" customWidth="1"/>
    <col min="11779" max="11779" width="11.42578125" style="1"/>
    <col min="11780" max="11780" width="10.5703125" style="1" customWidth="1"/>
    <col min="11781" max="11781" width="9.7109375" style="1" customWidth="1"/>
    <col min="11782" max="11782" width="10.140625" style="1" customWidth="1"/>
    <col min="11783" max="11783" width="0.28515625" style="1" customWidth="1"/>
    <col min="11784" max="11784" width="3.140625" style="1" customWidth="1"/>
    <col min="11785" max="12012" width="11.42578125" style="1"/>
    <col min="12013" max="12013" width="5" style="1" customWidth="1"/>
    <col min="12014" max="12014" width="51.140625" style="1" customWidth="1"/>
    <col min="12015" max="12015" width="0.5703125" style="1" customWidth="1"/>
    <col min="12016" max="12016" width="0.28515625" style="1" customWidth="1"/>
    <col min="12017" max="12017" width="9.85546875" style="1" customWidth="1"/>
    <col min="12018" max="12018" width="0.42578125" style="1" customWidth="1"/>
    <col min="12019" max="12021" width="0" style="1" hidden="1" customWidth="1"/>
    <col min="12022" max="12022" width="0.28515625" style="1" customWidth="1"/>
    <col min="12023" max="12023" width="8.42578125" style="1" customWidth="1"/>
    <col min="12024" max="12024" width="9.7109375" style="1" customWidth="1"/>
    <col min="12025" max="12025" width="6.28515625" style="1" customWidth="1"/>
    <col min="12026" max="12030" width="0" style="1" hidden="1" customWidth="1"/>
    <col min="12031" max="12031" width="10.42578125" style="1" customWidth="1"/>
    <col min="12032" max="12032" width="0.140625" style="1" customWidth="1"/>
    <col min="12033" max="12033" width="11.42578125" style="1"/>
    <col min="12034" max="12034" width="6.5703125" style="1" customWidth="1"/>
    <col min="12035" max="12035" width="11.42578125" style="1"/>
    <col min="12036" max="12036" width="10.5703125" style="1" customWidth="1"/>
    <col min="12037" max="12037" width="9.7109375" style="1" customWidth="1"/>
    <col min="12038" max="12038" width="10.140625" style="1" customWidth="1"/>
    <col min="12039" max="12039" width="0.28515625" style="1" customWidth="1"/>
    <col min="12040" max="12040" width="3.140625" style="1" customWidth="1"/>
    <col min="12041" max="12268" width="11.42578125" style="1"/>
    <col min="12269" max="12269" width="5" style="1" customWidth="1"/>
    <col min="12270" max="12270" width="51.140625" style="1" customWidth="1"/>
    <col min="12271" max="12271" width="0.5703125" style="1" customWidth="1"/>
    <col min="12272" max="12272" width="0.28515625" style="1" customWidth="1"/>
    <col min="12273" max="12273" width="9.85546875" style="1" customWidth="1"/>
    <col min="12274" max="12274" width="0.42578125" style="1" customWidth="1"/>
    <col min="12275" max="12277" width="0" style="1" hidden="1" customWidth="1"/>
    <col min="12278" max="12278" width="0.28515625" style="1" customWidth="1"/>
    <col min="12279" max="12279" width="8.42578125" style="1" customWidth="1"/>
    <col min="12280" max="12280" width="9.7109375" style="1" customWidth="1"/>
    <col min="12281" max="12281" width="6.28515625" style="1" customWidth="1"/>
    <col min="12282" max="12286" width="0" style="1" hidden="1" customWidth="1"/>
    <col min="12287" max="12287" width="10.42578125" style="1" customWidth="1"/>
    <col min="12288" max="12288" width="0.140625" style="1" customWidth="1"/>
    <col min="12289" max="12289" width="11.42578125" style="1"/>
    <col min="12290" max="12290" width="6.5703125" style="1" customWidth="1"/>
    <col min="12291" max="12291" width="11.42578125" style="1"/>
    <col min="12292" max="12292" width="10.5703125" style="1" customWidth="1"/>
    <col min="12293" max="12293" width="9.7109375" style="1" customWidth="1"/>
    <col min="12294" max="12294" width="10.140625" style="1" customWidth="1"/>
    <col min="12295" max="12295" width="0.28515625" style="1" customWidth="1"/>
    <col min="12296" max="12296" width="3.140625" style="1" customWidth="1"/>
    <col min="12297" max="12524" width="11.42578125" style="1"/>
    <col min="12525" max="12525" width="5" style="1" customWidth="1"/>
    <col min="12526" max="12526" width="51.140625" style="1" customWidth="1"/>
    <col min="12527" max="12527" width="0.5703125" style="1" customWidth="1"/>
    <col min="12528" max="12528" width="0.28515625" style="1" customWidth="1"/>
    <col min="12529" max="12529" width="9.85546875" style="1" customWidth="1"/>
    <col min="12530" max="12530" width="0.42578125" style="1" customWidth="1"/>
    <col min="12531" max="12533" width="0" style="1" hidden="1" customWidth="1"/>
    <col min="12534" max="12534" width="0.28515625" style="1" customWidth="1"/>
    <col min="12535" max="12535" width="8.42578125" style="1" customWidth="1"/>
    <col min="12536" max="12536" width="9.7109375" style="1" customWidth="1"/>
    <col min="12537" max="12537" width="6.28515625" style="1" customWidth="1"/>
    <col min="12538" max="12542" width="0" style="1" hidden="1" customWidth="1"/>
    <col min="12543" max="12543" width="10.42578125" style="1" customWidth="1"/>
    <col min="12544" max="12544" width="0.140625" style="1" customWidth="1"/>
    <col min="12545" max="12545" width="11.42578125" style="1"/>
    <col min="12546" max="12546" width="6.5703125" style="1" customWidth="1"/>
    <col min="12547" max="12547" width="11.42578125" style="1"/>
    <col min="12548" max="12548" width="10.5703125" style="1" customWidth="1"/>
    <col min="12549" max="12549" width="9.7109375" style="1" customWidth="1"/>
    <col min="12550" max="12550" width="10.140625" style="1" customWidth="1"/>
    <col min="12551" max="12551" width="0.28515625" style="1" customWidth="1"/>
    <col min="12552" max="12552" width="3.140625" style="1" customWidth="1"/>
    <col min="12553" max="12780" width="11.42578125" style="1"/>
    <col min="12781" max="12781" width="5" style="1" customWidth="1"/>
    <col min="12782" max="12782" width="51.140625" style="1" customWidth="1"/>
    <col min="12783" max="12783" width="0.5703125" style="1" customWidth="1"/>
    <col min="12784" max="12784" width="0.28515625" style="1" customWidth="1"/>
    <col min="12785" max="12785" width="9.85546875" style="1" customWidth="1"/>
    <col min="12786" max="12786" width="0.42578125" style="1" customWidth="1"/>
    <col min="12787" max="12789" width="0" style="1" hidden="1" customWidth="1"/>
    <col min="12790" max="12790" width="0.28515625" style="1" customWidth="1"/>
    <col min="12791" max="12791" width="8.42578125" style="1" customWidth="1"/>
    <col min="12792" max="12792" width="9.7109375" style="1" customWidth="1"/>
    <col min="12793" max="12793" width="6.28515625" style="1" customWidth="1"/>
    <col min="12794" max="12798" width="0" style="1" hidden="1" customWidth="1"/>
    <col min="12799" max="12799" width="10.42578125" style="1" customWidth="1"/>
    <col min="12800" max="12800" width="0.140625" style="1" customWidth="1"/>
    <col min="12801" max="12801" width="11.42578125" style="1"/>
    <col min="12802" max="12802" width="6.5703125" style="1" customWidth="1"/>
    <col min="12803" max="12803" width="11.42578125" style="1"/>
    <col min="12804" max="12804" width="10.5703125" style="1" customWidth="1"/>
    <col min="12805" max="12805" width="9.7109375" style="1" customWidth="1"/>
    <col min="12806" max="12806" width="10.140625" style="1" customWidth="1"/>
    <col min="12807" max="12807" width="0.28515625" style="1" customWidth="1"/>
    <col min="12808" max="12808" width="3.140625" style="1" customWidth="1"/>
    <col min="12809" max="13036" width="11.42578125" style="1"/>
    <col min="13037" max="13037" width="5" style="1" customWidth="1"/>
    <col min="13038" max="13038" width="51.140625" style="1" customWidth="1"/>
    <col min="13039" max="13039" width="0.5703125" style="1" customWidth="1"/>
    <col min="13040" max="13040" width="0.28515625" style="1" customWidth="1"/>
    <col min="13041" max="13041" width="9.85546875" style="1" customWidth="1"/>
    <col min="13042" max="13042" width="0.42578125" style="1" customWidth="1"/>
    <col min="13043" max="13045" width="0" style="1" hidden="1" customWidth="1"/>
    <col min="13046" max="13046" width="0.28515625" style="1" customWidth="1"/>
    <col min="13047" max="13047" width="8.42578125" style="1" customWidth="1"/>
    <col min="13048" max="13048" width="9.7109375" style="1" customWidth="1"/>
    <col min="13049" max="13049" width="6.28515625" style="1" customWidth="1"/>
    <col min="13050" max="13054" width="0" style="1" hidden="1" customWidth="1"/>
    <col min="13055" max="13055" width="10.42578125" style="1" customWidth="1"/>
    <col min="13056" max="13056" width="0.140625" style="1" customWidth="1"/>
    <col min="13057" max="13057" width="11.42578125" style="1"/>
    <col min="13058" max="13058" width="6.5703125" style="1" customWidth="1"/>
    <col min="13059" max="13059" width="11.42578125" style="1"/>
    <col min="13060" max="13060" width="10.5703125" style="1" customWidth="1"/>
    <col min="13061" max="13061" width="9.7109375" style="1" customWidth="1"/>
    <col min="13062" max="13062" width="10.140625" style="1" customWidth="1"/>
    <col min="13063" max="13063" width="0.28515625" style="1" customWidth="1"/>
    <col min="13064" max="13064" width="3.140625" style="1" customWidth="1"/>
    <col min="13065" max="13292" width="11.42578125" style="1"/>
    <col min="13293" max="13293" width="5" style="1" customWidth="1"/>
    <col min="13294" max="13294" width="51.140625" style="1" customWidth="1"/>
    <col min="13295" max="13295" width="0.5703125" style="1" customWidth="1"/>
    <col min="13296" max="13296" width="0.28515625" style="1" customWidth="1"/>
    <col min="13297" max="13297" width="9.85546875" style="1" customWidth="1"/>
    <col min="13298" max="13298" width="0.42578125" style="1" customWidth="1"/>
    <col min="13299" max="13301" width="0" style="1" hidden="1" customWidth="1"/>
    <col min="13302" max="13302" width="0.28515625" style="1" customWidth="1"/>
    <col min="13303" max="13303" width="8.42578125" style="1" customWidth="1"/>
    <col min="13304" max="13304" width="9.7109375" style="1" customWidth="1"/>
    <col min="13305" max="13305" width="6.28515625" style="1" customWidth="1"/>
    <col min="13306" max="13310" width="0" style="1" hidden="1" customWidth="1"/>
    <col min="13311" max="13311" width="10.42578125" style="1" customWidth="1"/>
    <col min="13312" max="13312" width="0.140625" style="1" customWidth="1"/>
    <col min="13313" max="13313" width="11.42578125" style="1"/>
    <col min="13314" max="13314" width="6.5703125" style="1" customWidth="1"/>
    <col min="13315" max="13315" width="11.42578125" style="1"/>
    <col min="13316" max="13316" width="10.5703125" style="1" customWidth="1"/>
    <col min="13317" max="13317" width="9.7109375" style="1" customWidth="1"/>
    <col min="13318" max="13318" width="10.140625" style="1" customWidth="1"/>
    <col min="13319" max="13319" width="0.28515625" style="1" customWidth="1"/>
    <col min="13320" max="13320" width="3.140625" style="1" customWidth="1"/>
    <col min="13321" max="13548" width="11.42578125" style="1"/>
    <col min="13549" max="13549" width="5" style="1" customWidth="1"/>
    <col min="13550" max="13550" width="51.140625" style="1" customWidth="1"/>
    <col min="13551" max="13551" width="0.5703125" style="1" customWidth="1"/>
    <col min="13552" max="13552" width="0.28515625" style="1" customWidth="1"/>
    <col min="13553" max="13553" width="9.85546875" style="1" customWidth="1"/>
    <col min="13554" max="13554" width="0.42578125" style="1" customWidth="1"/>
    <col min="13555" max="13557" width="0" style="1" hidden="1" customWidth="1"/>
    <col min="13558" max="13558" width="0.28515625" style="1" customWidth="1"/>
    <col min="13559" max="13559" width="8.42578125" style="1" customWidth="1"/>
    <col min="13560" max="13560" width="9.7109375" style="1" customWidth="1"/>
    <col min="13561" max="13561" width="6.28515625" style="1" customWidth="1"/>
    <col min="13562" max="13566" width="0" style="1" hidden="1" customWidth="1"/>
    <col min="13567" max="13567" width="10.42578125" style="1" customWidth="1"/>
    <col min="13568" max="13568" width="0.140625" style="1" customWidth="1"/>
    <col min="13569" max="13569" width="11.42578125" style="1"/>
    <col min="13570" max="13570" width="6.5703125" style="1" customWidth="1"/>
    <col min="13571" max="13571" width="11.42578125" style="1"/>
    <col min="13572" max="13572" width="10.5703125" style="1" customWidth="1"/>
    <col min="13573" max="13573" width="9.7109375" style="1" customWidth="1"/>
    <col min="13574" max="13574" width="10.140625" style="1" customWidth="1"/>
    <col min="13575" max="13575" width="0.28515625" style="1" customWidth="1"/>
    <col min="13576" max="13576" width="3.140625" style="1" customWidth="1"/>
    <col min="13577" max="13804" width="11.42578125" style="1"/>
    <col min="13805" max="13805" width="5" style="1" customWidth="1"/>
    <col min="13806" max="13806" width="51.140625" style="1" customWidth="1"/>
    <col min="13807" max="13807" width="0.5703125" style="1" customWidth="1"/>
    <col min="13808" max="13808" width="0.28515625" style="1" customWidth="1"/>
    <col min="13809" max="13809" width="9.85546875" style="1" customWidth="1"/>
    <col min="13810" max="13810" width="0.42578125" style="1" customWidth="1"/>
    <col min="13811" max="13813" width="0" style="1" hidden="1" customWidth="1"/>
    <col min="13814" max="13814" width="0.28515625" style="1" customWidth="1"/>
    <col min="13815" max="13815" width="8.42578125" style="1" customWidth="1"/>
    <col min="13816" max="13816" width="9.7109375" style="1" customWidth="1"/>
    <col min="13817" max="13817" width="6.28515625" style="1" customWidth="1"/>
    <col min="13818" max="13822" width="0" style="1" hidden="1" customWidth="1"/>
    <col min="13823" max="13823" width="10.42578125" style="1" customWidth="1"/>
    <col min="13824" max="13824" width="0.140625" style="1" customWidth="1"/>
    <col min="13825" max="13825" width="11.42578125" style="1"/>
    <col min="13826" max="13826" width="6.5703125" style="1" customWidth="1"/>
    <col min="13827" max="13827" width="11.42578125" style="1"/>
    <col min="13828" max="13828" width="10.5703125" style="1" customWidth="1"/>
    <col min="13829" max="13829" width="9.7109375" style="1" customWidth="1"/>
    <col min="13830" max="13830" width="10.140625" style="1" customWidth="1"/>
    <col min="13831" max="13831" width="0.28515625" style="1" customWidth="1"/>
    <col min="13832" max="13832" width="3.140625" style="1" customWidth="1"/>
    <col min="13833" max="14060" width="11.42578125" style="1"/>
    <col min="14061" max="14061" width="5" style="1" customWidth="1"/>
    <col min="14062" max="14062" width="51.140625" style="1" customWidth="1"/>
    <col min="14063" max="14063" width="0.5703125" style="1" customWidth="1"/>
    <col min="14064" max="14064" width="0.28515625" style="1" customWidth="1"/>
    <col min="14065" max="14065" width="9.85546875" style="1" customWidth="1"/>
    <col min="14066" max="14066" width="0.42578125" style="1" customWidth="1"/>
    <col min="14067" max="14069" width="0" style="1" hidden="1" customWidth="1"/>
    <col min="14070" max="14070" width="0.28515625" style="1" customWidth="1"/>
    <col min="14071" max="14071" width="8.42578125" style="1" customWidth="1"/>
    <col min="14072" max="14072" width="9.7109375" style="1" customWidth="1"/>
    <col min="14073" max="14073" width="6.28515625" style="1" customWidth="1"/>
    <col min="14074" max="14078" width="0" style="1" hidden="1" customWidth="1"/>
    <col min="14079" max="14079" width="10.42578125" style="1" customWidth="1"/>
    <col min="14080" max="14080" width="0.140625" style="1" customWidth="1"/>
    <col min="14081" max="14081" width="11.42578125" style="1"/>
    <col min="14082" max="14082" width="6.5703125" style="1" customWidth="1"/>
    <col min="14083" max="14083" width="11.42578125" style="1"/>
    <col min="14084" max="14084" width="10.5703125" style="1" customWidth="1"/>
    <col min="14085" max="14085" width="9.7109375" style="1" customWidth="1"/>
    <col min="14086" max="14086" width="10.140625" style="1" customWidth="1"/>
    <col min="14087" max="14087" width="0.28515625" style="1" customWidth="1"/>
    <col min="14088" max="14088" width="3.140625" style="1" customWidth="1"/>
    <col min="14089" max="14316" width="11.42578125" style="1"/>
    <col min="14317" max="14317" width="5" style="1" customWidth="1"/>
    <col min="14318" max="14318" width="51.140625" style="1" customWidth="1"/>
    <col min="14319" max="14319" width="0.5703125" style="1" customWidth="1"/>
    <col min="14320" max="14320" width="0.28515625" style="1" customWidth="1"/>
    <col min="14321" max="14321" width="9.85546875" style="1" customWidth="1"/>
    <col min="14322" max="14322" width="0.42578125" style="1" customWidth="1"/>
    <col min="14323" max="14325" width="0" style="1" hidden="1" customWidth="1"/>
    <col min="14326" max="14326" width="0.28515625" style="1" customWidth="1"/>
    <col min="14327" max="14327" width="8.42578125" style="1" customWidth="1"/>
    <col min="14328" max="14328" width="9.7109375" style="1" customWidth="1"/>
    <col min="14329" max="14329" width="6.28515625" style="1" customWidth="1"/>
    <col min="14330" max="14334" width="0" style="1" hidden="1" customWidth="1"/>
    <col min="14335" max="14335" width="10.42578125" style="1" customWidth="1"/>
    <col min="14336" max="14336" width="0.140625" style="1" customWidth="1"/>
    <col min="14337" max="14337" width="11.42578125" style="1"/>
    <col min="14338" max="14338" width="6.5703125" style="1" customWidth="1"/>
    <col min="14339" max="14339" width="11.42578125" style="1"/>
    <col min="14340" max="14340" width="10.5703125" style="1" customWidth="1"/>
    <col min="14341" max="14341" width="9.7109375" style="1" customWidth="1"/>
    <col min="14342" max="14342" width="10.140625" style="1" customWidth="1"/>
    <col min="14343" max="14343" width="0.28515625" style="1" customWidth="1"/>
    <col min="14344" max="14344" width="3.140625" style="1" customWidth="1"/>
    <col min="14345" max="14572" width="11.42578125" style="1"/>
    <col min="14573" max="14573" width="5" style="1" customWidth="1"/>
    <col min="14574" max="14574" width="51.140625" style="1" customWidth="1"/>
    <col min="14575" max="14575" width="0.5703125" style="1" customWidth="1"/>
    <col min="14576" max="14576" width="0.28515625" style="1" customWidth="1"/>
    <col min="14577" max="14577" width="9.85546875" style="1" customWidth="1"/>
    <col min="14578" max="14578" width="0.42578125" style="1" customWidth="1"/>
    <col min="14579" max="14581" width="0" style="1" hidden="1" customWidth="1"/>
    <col min="14582" max="14582" width="0.28515625" style="1" customWidth="1"/>
    <col min="14583" max="14583" width="8.42578125" style="1" customWidth="1"/>
    <col min="14584" max="14584" width="9.7109375" style="1" customWidth="1"/>
    <col min="14585" max="14585" width="6.28515625" style="1" customWidth="1"/>
    <col min="14586" max="14590" width="0" style="1" hidden="1" customWidth="1"/>
    <col min="14591" max="14591" width="10.42578125" style="1" customWidth="1"/>
    <col min="14592" max="14592" width="0.140625" style="1" customWidth="1"/>
    <col min="14593" max="14593" width="11.42578125" style="1"/>
    <col min="14594" max="14594" width="6.5703125" style="1" customWidth="1"/>
    <col min="14595" max="14595" width="11.42578125" style="1"/>
    <col min="14596" max="14596" width="10.5703125" style="1" customWidth="1"/>
    <col min="14597" max="14597" width="9.7109375" style="1" customWidth="1"/>
    <col min="14598" max="14598" width="10.140625" style="1" customWidth="1"/>
    <col min="14599" max="14599" width="0.28515625" style="1" customWidth="1"/>
    <col min="14600" max="14600" width="3.140625" style="1" customWidth="1"/>
    <col min="14601" max="14828" width="11.42578125" style="1"/>
    <col min="14829" max="14829" width="5" style="1" customWidth="1"/>
    <col min="14830" max="14830" width="51.140625" style="1" customWidth="1"/>
    <col min="14831" max="14831" width="0.5703125" style="1" customWidth="1"/>
    <col min="14832" max="14832" width="0.28515625" style="1" customWidth="1"/>
    <col min="14833" max="14833" width="9.85546875" style="1" customWidth="1"/>
    <col min="14834" max="14834" width="0.42578125" style="1" customWidth="1"/>
    <col min="14835" max="14837" width="0" style="1" hidden="1" customWidth="1"/>
    <col min="14838" max="14838" width="0.28515625" style="1" customWidth="1"/>
    <col min="14839" max="14839" width="8.42578125" style="1" customWidth="1"/>
    <col min="14840" max="14840" width="9.7109375" style="1" customWidth="1"/>
    <col min="14841" max="14841" width="6.28515625" style="1" customWidth="1"/>
    <col min="14842" max="14846" width="0" style="1" hidden="1" customWidth="1"/>
    <col min="14847" max="14847" width="10.42578125" style="1" customWidth="1"/>
    <col min="14848" max="14848" width="0.140625" style="1" customWidth="1"/>
    <col min="14849" max="14849" width="11.42578125" style="1"/>
    <col min="14850" max="14850" width="6.5703125" style="1" customWidth="1"/>
    <col min="14851" max="14851" width="11.42578125" style="1"/>
    <col min="14852" max="14852" width="10.5703125" style="1" customWidth="1"/>
    <col min="14853" max="14853" width="9.7109375" style="1" customWidth="1"/>
    <col min="14854" max="14854" width="10.140625" style="1" customWidth="1"/>
    <col min="14855" max="14855" width="0.28515625" style="1" customWidth="1"/>
    <col min="14856" max="14856" width="3.140625" style="1" customWidth="1"/>
    <col min="14857" max="15084" width="11.42578125" style="1"/>
    <col min="15085" max="15085" width="5" style="1" customWidth="1"/>
    <col min="15086" max="15086" width="51.140625" style="1" customWidth="1"/>
    <col min="15087" max="15087" width="0.5703125" style="1" customWidth="1"/>
    <col min="15088" max="15088" width="0.28515625" style="1" customWidth="1"/>
    <col min="15089" max="15089" width="9.85546875" style="1" customWidth="1"/>
    <col min="15090" max="15090" width="0.42578125" style="1" customWidth="1"/>
    <col min="15091" max="15093" width="0" style="1" hidden="1" customWidth="1"/>
    <col min="15094" max="15094" width="0.28515625" style="1" customWidth="1"/>
    <col min="15095" max="15095" width="8.42578125" style="1" customWidth="1"/>
    <col min="15096" max="15096" width="9.7109375" style="1" customWidth="1"/>
    <col min="15097" max="15097" width="6.28515625" style="1" customWidth="1"/>
    <col min="15098" max="15102" width="0" style="1" hidden="1" customWidth="1"/>
    <col min="15103" max="15103" width="10.42578125" style="1" customWidth="1"/>
    <col min="15104" max="15104" width="0.140625" style="1" customWidth="1"/>
    <col min="15105" max="15105" width="11.42578125" style="1"/>
    <col min="15106" max="15106" width="6.5703125" style="1" customWidth="1"/>
    <col min="15107" max="15107" width="11.42578125" style="1"/>
    <col min="15108" max="15108" width="10.5703125" style="1" customWidth="1"/>
    <col min="15109" max="15109" width="9.7109375" style="1" customWidth="1"/>
    <col min="15110" max="15110" width="10.140625" style="1" customWidth="1"/>
    <col min="15111" max="15111" width="0.28515625" style="1" customWidth="1"/>
    <col min="15112" max="15112" width="3.140625" style="1" customWidth="1"/>
    <col min="15113" max="15340" width="11.42578125" style="1"/>
    <col min="15341" max="15341" width="5" style="1" customWidth="1"/>
    <col min="15342" max="15342" width="51.140625" style="1" customWidth="1"/>
    <col min="15343" max="15343" width="0.5703125" style="1" customWidth="1"/>
    <col min="15344" max="15344" width="0.28515625" style="1" customWidth="1"/>
    <col min="15345" max="15345" width="9.85546875" style="1" customWidth="1"/>
    <col min="15346" max="15346" width="0.42578125" style="1" customWidth="1"/>
    <col min="15347" max="15349" width="0" style="1" hidden="1" customWidth="1"/>
    <col min="15350" max="15350" width="0.28515625" style="1" customWidth="1"/>
    <col min="15351" max="15351" width="8.42578125" style="1" customWidth="1"/>
    <col min="15352" max="15352" width="9.7109375" style="1" customWidth="1"/>
    <col min="15353" max="15353" width="6.28515625" style="1" customWidth="1"/>
    <col min="15354" max="15358" width="0" style="1" hidden="1" customWidth="1"/>
    <col min="15359" max="15359" width="10.42578125" style="1" customWidth="1"/>
    <col min="15360" max="15360" width="0.140625" style="1" customWidth="1"/>
    <col min="15361" max="15361" width="11.42578125" style="1"/>
    <col min="15362" max="15362" width="6.5703125" style="1" customWidth="1"/>
    <col min="15363" max="15363" width="11.42578125" style="1"/>
    <col min="15364" max="15364" width="10.5703125" style="1" customWidth="1"/>
    <col min="15365" max="15365" width="9.7109375" style="1" customWidth="1"/>
    <col min="15366" max="15366" width="10.140625" style="1" customWidth="1"/>
    <col min="15367" max="15367" width="0.28515625" style="1" customWidth="1"/>
    <col min="15368" max="15368" width="3.140625" style="1" customWidth="1"/>
    <col min="15369" max="15596" width="11.42578125" style="1"/>
    <col min="15597" max="15597" width="5" style="1" customWidth="1"/>
    <col min="15598" max="15598" width="51.140625" style="1" customWidth="1"/>
    <col min="15599" max="15599" width="0.5703125" style="1" customWidth="1"/>
    <col min="15600" max="15600" width="0.28515625" style="1" customWidth="1"/>
    <col min="15601" max="15601" width="9.85546875" style="1" customWidth="1"/>
    <col min="15602" max="15602" width="0.42578125" style="1" customWidth="1"/>
    <col min="15603" max="15605" width="0" style="1" hidden="1" customWidth="1"/>
    <col min="15606" max="15606" width="0.28515625" style="1" customWidth="1"/>
    <col min="15607" max="15607" width="8.42578125" style="1" customWidth="1"/>
    <col min="15608" max="15608" width="9.7109375" style="1" customWidth="1"/>
    <col min="15609" max="15609" width="6.28515625" style="1" customWidth="1"/>
    <col min="15610" max="15614" width="0" style="1" hidden="1" customWidth="1"/>
    <col min="15615" max="15615" width="10.42578125" style="1" customWidth="1"/>
    <col min="15616" max="15616" width="0.140625" style="1" customWidth="1"/>
    <col min="15617" max="15617" width="11.42578125" style="1"/>
    <col min="15618" max="15618" width="6.5703125" style="1" customWidth="1"/>
    <col min="15619" max="15619" width="11.42578125" style="1"/>
    <col min="15620" max="15620" width="10.5703125" style="1" customWidth="1"/>
    <col min="15621" max="15621" width="9.7109375" style="1" customWidth="1"/>
    <col min="15622" max="15622" width="10.140625" style="1" customWidth="1"/>
    <col min="15623" max="15623" width="0.28515625" style="1" customWidth="1"/>
    <col min="15624" max="15624" width="3.140625" style="1" customWidth="1"/>
    <col min="15625" max="15852" width="11.42578125" style="1"/>
    <col min="15853" max="15853" width="5" style="1" customWidth="1"/>
    <col min="15854" max="15854" width="51.140625" style="1" customWidth="1"/>
    <col min="15855" max="15855" width="0.5703125" style="1" customWidth="1"/>
    <col min="15856" max="15856" width="0.28515625" style="1" customWidth="1"/>
    <col min="15857" max="15857" width="9.85546875" style="1" customWidth="1"/>
    <col min="15858" max="15858" width="0.42578125" style="1" customWidth="1"/>
    <col min="15859" max="15861" width="0" style="1" hidden="1" customWidth="1"/>
    <col min="15862" max="15862" width="0.28515625" style="1" customWidth="1"/>
    <col min="15863" max="15863" width="8.42578125" style="1" customWidth="1"/>
    <col min="15864" max="15864" width="9.7109375" style="1" customWidth="1"/>
    <col min="15865" max="15865" width="6.28515625" style="1" customWidth="1"/>
    <col min="15866" max="15870" width="0" style="1" hidden="1" customWidth="1"/>
    <col min="15871" max="15871" width="10.42578125" style="1" customWidth="1"/>
    <col min="15872" max="15872" width="0.140625" style="1" customWidth="1"/>
    <col min="15873" max="15873" width="11.42578125" style="1"/>
    <col min="15874" max="15874" width="6.5703125" style="1" customWidth="1"/>
    <col min="15875" max="15875" width="11.42578125" style="1"/>
    <col min="15876" max="15876" width="10.5703125" style="1" customWidth="1"/>
    <col min="15877" max="15877" width="9.7109375" style="1" customWidth="1"/>
    <col min="15878" max="15878" width="10.140625" style="1" customWidth="1"/>
    <col min="15879" max="15879" width="0.28515625" style="1" customWidth="1"/>
    <col min="15880" max="15880" width="3.140625" style="1" customWidth="1"/>
    <col min="15881" max="16108" width="11.42578125" style="1"/>
    <col min="16109" max="16109" width="5" style="1" customWidth="1"/>
    <col min="16110" max="16110" width="51.140625" style="1" customWidth="1"/>
    <col min="16111" max="16111" width="0.5703125" style="1" customWidth="1"/>
    <col min="16112" max="16112" width="0.28515625" style="1" customWidth="1"/>
    <col min="16113" max="16113" width="9.85546875" style="1" customWidth="1"/>
    <col min="16114" max="16114" width="0.42578125" style="1" customWidth="1"/>
    <col min="16115" max="16117" width="0" style="1" hidden="1" customWidth="1"/>
    <col min="16118" max="16118" width="0.28515625" style="1" customWidth="1"/>
    <col min="16119" max="16119" width="8.42578125" style="1" customWidth="1"/>
    <col min="16120" max="16120" width="9.7109375" style="1" customWidth="1"/>
    <col min="16121" max="16121" width="6.28515625" style="1" customWidth="1"/>
    <col min="16122" max="16126" width="0" style="1" hidden="1" customWidth="1"/>
    <col min="16127" max="16127" width="10.42578125" style="1" customWidth="1"/>
    <col min="16128" max="16128" width="0.140625" style="1" customWidth="1"/>
    <col min="16129" max="16129" width="11.42578125" style="1"/>
    <col min="16130" max="16130" width="6.5703125" style="1" customWidth="1"/>
    <col min="16131" max="16131" width="11.42578125" style="1"/>
    <col min="16132" max="16132" width="10.5703125" style="1" customWidth="1"/>
    <col min="16133" max="16133" width="9.7109375" style="1" customWidth="1"/>
    <col min="16134" max="16134" width="10.140625" style="1" customWidth="1"/>
    <col min="16135" max="16135" width="0.28515625" style="1" customWidth="1"/>
    <col min="16136" max="16136" width="3.140625" style="1" customWidth="1"/>
    <col min="16137" max="16384" width="11.42578125" style="1"/>
  </cols>
  <sheetData>
    <row r="1" spans="1:23" x14ac:dyDescent="0.2">
      <c r="B1" s="69" t="s">
        <v>0</v>
      </c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</row>
    <row r="2" spans="1:23" x14ac:dyDescent="0.2">
      <c r="B2" s="69" t="s">
        <v>103</v>
      </c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</row>
    <row r="3" spans="1:23" x14ac:dyDescent="0.2">
      <c r="B3" s="69" t="s">
        <v>1</v>
      </c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</row>
    <row r="4" spans="1:23" x14ac:dyDescent="0.2">
      <c r="B4" s="45"/>
      <c r="C4" s="45"/>
      <c r="D4" s="45"/>
      <c r="E4" s="45"/>
      <c r="F4" s="3"/>
      <c r="G4" s="45"/>
      <c r="H4" s="45"/>
      <c r="I4" s="45"/>
      <c r="J4" s="45"/>
      <c r="K4" s="45"/>
      <c r="L4" s="45"/>
      <c r="M4" s="45"/>
      <c r="N4" s="45"/>
      <c r="O4" s="45"/>
      <c r="P4" s="45"/>
      <c r="Q4" s="46"/>
      <c r="R4" s="45"/>
      <c r="S4" s="45"/>
      <c r="T4" s="46"/>
      <c r="U4" s="46"/>
      <c r="V4" s="45"/>
      <c r="W4" s="45"/>
    </row>
    <row r="5" spans="1:23" s="4" customFormat="1" x14ac:dyDescent="0.2">
      <c r="C5" s="5"/>
      <c r="D5" s="6" t="s">
        <v>2</v>
      </c>
      <c r="E5" s="6" t="s">
        <v>3</v>
      </c>
      <c r="F5" s="7" t="s">
        <v>4</v>
      </c>
      <c r="G5" s="6" t="s">
        <v>5</v>
      </c>
      <c r="H5" s="6" t="s">
        <v>6</v>
      </c>
      <c r="I5" s="6" t="s">
        <v>7</v>
      </c>
      <c r="J5" s="6" t="s">
        <v>8</v>
      </c>
      <c r="K5" s="6" t="s">
        <v>9</v>
      </c>
      <c r="L5" s="6" t="s">
        <v>10</v>
      </c>
      <c r="M5" s="6" t="s">
        <v>11</v>
      </c>
      <c r="N5" s="6" t="s">
        <v>12</v>
      </c>
      <c r="O5" s="6" t="s">
        <v>13</v>
      </c>
      <c r="P5" s="6" t="s">
        <v>2</v>
      </c>
      <c r="Q5" s="6" t="s">
        <v>105</v>
      </c>
      <c r="R5" s="6"/>
      <c r="S5" s="6"/>
      <c r="T5" s="8" t="s">
        <v>14</v>
      </c>
      <c r="U5" s="6"/>
      <c r="V5" s="8" t="s">
        <v>14</v>
      </c>
      <c r="W5" s="6"/>
    </row>
    <row r="6" spans="1:23" s="4" customFormat="1" ht="21.75" customHeight="1" x14ac:dyDescent="0.2">
      <c r="A6" s="4" t="s">
        <v>15</v>
      </c>
      <c r="B6" s="6"/>
      <c r="C6" s="9"/>
      <c r="D6" s="10" t="s">
        <v>16</v>
      </c>
      <c r="E6" s="10" t="s">
        <v>17</v>
      </c>
      <c r="F6" s="10" t="s">
        <v>17</v>
      </c>
      <c r="G6" s="10" t="s">
        <v>17</v>
      </c>
      <c r="H6" s="10" t="s">
        <v>17</v>
      </c>
      <c r="I6" s="10" t="s">
        <v>17</v>
      </c>
      <c r="J6" s="10" t="s">
        <v>17</v>
      </c>
      <c r="K6" s="10" t="s">
        <v>17</v>
      </c>
      <c r="L6" s="10" t="s">
        <v>17</v>
      </c>
      <c r="M6" s="10" t="s">
        <v>17</v>
      </c>
      <c r="N6" s="10" t="s">
        <v>17</v>
      </c>
      <c r="O6" s="10" t="s">
        <v>17</v>
      </c>
      <c r="P6" s="10" t="s">
        <v>17</v>
      </c>
      <c r="Q6" s="10" t="s">
        <v>104</v>
      </c>
      <c r="R6" s="10" t="s">
        <v>18</v>
      </c>
      <c r="S6" s="10" t="s">
        <v>19</v>
      </c>
      <c r="T6" s="11" t="s">
        <v>104</v>
      </c>
      <c r="U6" s="10" t="s">
        <v>19</v>
      </c>
      <c r="V6" s="11" t="s">
        <v>17</v>
      </c>
      <c r="W6" s="10" t="s">
        <v>19</v>
      </c>
    </row>
    <row r="7" spans="1:23" x14ac:dyDescent="0.2">
      <c r="C7" s="5" t="s">
        <v>20</v>
      </c>
    </row>
    <row r="8" spans="1:23" ht="14.25" customHeight="1" x14ac:dyDescent="0.2">
      <c r="A8" s="13" t="s">
        <v>21</v>
      </c>
      <c r="C8" s="14" t="s">
        <v>22</v>
      </c>
      <c r="D8" s="15">
        <f>629-D9</f>
        <v>529</v>
      </c>
      <c r="E8" s="15">
        <v>532</v>
      </c>
      <c r="F8" s="16">
        <f>531-85</f>
        <v>446</v>
      </c>
      <c r="G8" s="15">
        <f>741-86</f>
        <v>655</v>
      </c>
      <c r="H8" s="15">
        <v>809</v>
      </c>
      <c r="I8" s="15">
        <f>607-I9</f>
        <v>519</v>
      </c>
      <c r="J8" s="15">
        <f>508-J9</f>
        <v>436</v>
      </c>
      <c r="K8" s="15">
        <f>483-K9</f>
        <v>418</v>
      </c>
      <c r="L8" s="15">
        <f>502-L9</f>
        <v>435</v>
      </c>
      <c r="M8" s="15">
        <f>442-M9</f>
        <v>375</v>
      </c>
      <c r="N8" s="15">
        <f>504-N9</f>
        <v>428</v>
      </c>
      <c r="O8" s="15">
        <f>546-O9</f>
        <v>472</v>
      </c>
      <c r="P8" s="15">
        <f>634-P9</f>
        <v>562</v>
      </c>
      <c r="Q8" s="15">
        <f>595-Q9</f>
        <v>516</v>
      </c>
      <c r="R8" s="15">
        <f>Q8-P8</f>
        <v>-46</v>
      </c>
      <c r="S8" s="17"/>
      <c r="T8" s="15">
        <f>+Q8</f>
        <v>516</v>
      </c>
      <c r="V8" s="15">
        <f>E8+F8+G8+H8+I8+J8+K8+L8+M8+N8+O8+P8</f>
        <v>6087</v>
      </c>
    </row>
    <row r="9" spans="1:23" ht="14.25" customHeight="1" x14ac:dyDescent="0.2">
      <c r="A9" s="1">
        <v>5105570502</v>
      </c>
      <c r="C9" s="14" t="s">
        <v>23</v>
      </c>
      <c r="D9" s="15">
        <v>100</v>
      </c>
      <c r="E9" s="15">
        <v>79</v>
      </c>
      <c r="F9" s="15">
        <v>86</v>
      </c>
      <c r="G9" s="15">
        <v>86</v>
      </c>
      <c r="H9" s="15">
        <v>88</v>
      </c>
      <c r="I9" s="15">
        <v>88</v>
      </c>
      <c r="J9" s="15">
        <v>72</v>
      </c>
      <c r="K9" s="15">
        <v>65</v>
      </c>
      <c r="L9" s="15">
        <v>67</v>
      </c>
      <c r="M9" s="15">
        <v>67</v>
      </c>
      <c r="N9" s="15">
        <v>76</v>
      </c>
      <c r="O9" s="15">
        <v>74</v>
      </c>
      <c r="P9" s="15">
        <v>72</v>
      </c>
      <c r="Q9" s="15">
        <v>79</v>
      </c>
      <c r="R9" s="15">
        <f t="shared" ref="R9" si="0">Q9-P9</f>
        <v>7</v>
      </c>
      <c r="S9" s="17"/>
      <c r="T9" s="15">
        <f t="shared" ref="T9:T11" si="1">+Q9</f>
        <v>79</v>
      </c>
      <c r="V9" s="15">
        <f>E9+F9+G9+H9+I9+J9+K9+L9+M9+N9+O9+P9</f>
        <v>920</v>
      </c>
    </row>
    <row r="10" spans="1:23" ht="14.25" customHeight="1" x14ac:dyDescent="0.2">
      <c r="A10" s="1">
        <v>5102</v>
      </c>
      <c r="C10" s="14" t="s">
        <v>24</v>
      </c>
      <c r="D10" s="15">
        <v>32</v>
      </c>
      <c r="E10" s="15">
        <v>80</v>
      </c>
      <c r="F10" s="16">
        <v>50</v>
      </c>
      <c r="G10" s="15">
        <v>207</v>
      </c>
      <c r="H10" s="15">
        <v>640</v>
      </c>
      <c r="I10" s="15">
        <v>15</v>
      </c>
      <c r="J10" s="15">
        <v>64</v>
      </c>
      <c r="K10" s="15">
        <v>26</v>
      </c>
      <c r="L10" s="15">
        <v>139</v>
      </c>
      <c r="M10" s="15">
        <v>204</v>
      </c>
      <c r="N10" s="15">
        <v>182</v>
      </c>
      <c r="O10" s="15">
        <v>448</v>
      </c>
      <c r="P10" s="15">
        <v>119</v>
      </c>
      <c r="Q10" s="15">
        <v>65</v>
      </c>
      <c r="R10" s="15">
        <f>Q10-P10</f>
        <v>-54</v>
      </c>
      <c r="S10" s="17"/>
      <c r="T10" s="15">
        <f t="shared" si="1"/>
        <v>65</v>
      </c>
      <c r="V10" s="15">
        <f>E10+F10+G10+H10+I10+J10+K10+L10+M10+N10+O10+P10</f>
        <v>2174</v>
      </c>
    </row>
    <row r="11" spans="1:23" ht="14.25" customHeight="1" x14ac:dyDescent="0.2">
      <c r="A11" s="1">
        <v>510101</v>
      </c>
      <c r="C11" s="18" t="s">
        <v>25</v>
      </c>
      <c r="D11" s="15">
        <v>40</v>
      </c>
      <c r="E11" s="15">
        <v>40</v>
      </c>
      <c r="F11" s="15">
        <v>36</v>
      </c>
      <c r="G11" s="15">
        <v>30</v>
      </c>
      <c r="H11" s="15">
        <v>5</v>
      </c>
      <c r="I11" s="15">
        <v>2</v>
      </c>
      <c r="J11" s="15">
        <v>2</v>
      </c>
      <c r="K11" s="15">
        <v>4</v>
      </c>
      <c r="L11" s="15">
        <v>6</v>
      </c>
      <c r="M11" s="15">
        <v>4</v>
      </c>
      <c r="N11" s="15">
        <v>3</v>
      </c>
      <c r="O11" s="15">
        <v>3</v>
      </c>
      <c r="P11" s="15">
        <v>4</v>
      </c>
      <c r="Q11" s="15">
        <v>5</v>
      </c>
      <c r="R11" s="15">
        <f>Q11-P11</f>
        <v>1</v>
      </c>
      <c r="S11" s="19"/>
      <c r="T11" s="15">
        <f t="shared" si="1"/>
        <v>5</v>
      </c>
      <c r="U11" s="20"/>
      <c r="V11" s="15">
        <f>E11+F11+G11+H11+I11+J11+K11+L11+M11+N11+O11+P11</f>
        <v>139</v>
      </c>
      <c r="W11" s="20"/>
    </row>
    <row r="12" spans="1:23" ht="14.25" customHeight="1" x14ac:dyDescent="0.2">
      <c r="C12" s="14" t="s">
        <v>26</v>
      </c>
      <c r="D12" s="21">
        <f>SUM(D8:D11)</f>
        <v>701</v>
      </c>
      <c r="E12" s="21">
        <f>SUM(E8:E11)</f>
        <v>731</v>
      </c>
      <c r="F12" s="22">
        <f>SUM(F8:F11)</f>
        <v>618</v>
      </c>
      <c r="G12" s="21">
        <f t="shared" ref="G12:N12" si="2">SUM(G8:G11)</f>
        <v>978</v>
      </c>
      <c r="H12" s="21">
        <f t="shared" si="2"/>
        <v>1542</v>
      </c>
      <c r="I12" s="21">
        <f t="shared" si="2"/>
        <v>624</v>
      </c>
      <c r="J12" s="21">
        <f>SUM(J8:J11)</f>
        <v>574</v>
      </c>
      <c r="K12" s="21">
        <f>SUM(K8:K11)</f>
        <v>513</v>
      </c>
      <c r="L12" s="21">
        <f t="shared" si="2"/>
        <v>647</v>
      </c>
      <c r="M12" s="21">
        <f>SUM(M8:M11)</f>
        <v>650</v>
      </c>
      <c r="N12" s="21">
        <f t="shared" si="2"/>
        <v>689</v>
      </c>
      <c r="O12" s="21">
        <f>SUM(O8:O11)</f>
        <v>997</v>
      </c>
      <c r="P12" s="21">
        <f>SUM(P8:P11)</f>
        <v>757</v>
      </c>
      <c r="Q12" s="21">
        <f>SUM(Q8:Q11)</f>
        <v>665</v>
      </c>
      <c r="R12" s="21">
        <f>SUM(R8:R11)</f>
        <v>-92</v>
      </c>
      <c r="S12" s="23">
        <f>R12/R20</f>
        <v>-0.12957746478873239</v>
      </c>
      <c r="T12" s="15">
        <f>SUM(T8:T11)</f>
        <v>665</v>
      </c>
      <c r="U12" s="23">
        <f>+T12/T20</f>
        <v>0.42986425339366519</v>
      </c>
      <c r="V12" s="15">
        <f>SUM(V8:V11)</f>
        <v>9320</v>
      </c>
      <c r="W12" s="23">
        <f>+V12/V20</f>
        <v>0.83617441234523593</v>
      </c>
    </row>
    <row r="13" spans="1:23" ht="14.25" customHeight="1" x14ac:dyDescent="0.2">
      <c r="C13" s="14"/>
      <c r="F13" s="16"/>
      <c r="M13" s="15" t="s">
        <v>27</v>
      </c>
      <c r="T13" s="24"/>
      <c r="V13" s="24"/>
    </row>
    <row r="14" spans="1:23" ht="14.25" customHeight="1" x14ac:dyDescent="0.2">
      <c r="C14" s="14" t="s">
        <v>28</v>
      </c>
      <c r="D14" s="15">
        <v>0</v>
      </c>
      <c r="E14" s="15">
        <v>0</v>
      </c>
      <c r="F14" s="16">
        <v>0</v>
      </c>
      <c r="G14" s="15">
        <v>0</v>
      </c>
      <c r="H14" s="15">
        <v>0</v>
      </c>
      <c r="I14" s="15">
        <v>0</v>
      </c>
      <c r="J14" s="15">
        <v>0</v>
      </c>
      <c r="K14" s="15">
        <v>0</v>
      </c>
      <c r="L14" s="15">
        <v>0</v>
      </c>
      <c r="M14" s="15">
        <v>0</v>
      </c>
      <c r="N14" s="15">
        <v>0</v>
      </c>
      <c r="O14" s="15">
        <v>0</v>
      </c>
      <c r="P14" s="15">
        <v>0</v>
      </c>
      <c r="Q14" s="15">
        <v>0</v>
      </c>
      <c r="R14" s="15">
        <f>Q14-P14</f>
        <v>0</v>
      </c>
      <c r="S14" s="17"/>
      <c r="T14" s="15">
        <f>+Q14</f>
        <v>0</v>
      </c>
      <c r="U14" s="17"/>
      <c r="V14" s="15">
        <f>E14+F14+G14+H14+I14+J14+K14+L14+M14+N14+O14+P14</f>
        <v>0</v>
      </c>
      <c r="W14" s="17"/>
    </row>
    <row r="15" spans="1:23" ht="14.25" customHeight="1" x14ac:dyDescent="0.2">
      <c r="A15" s="1">
        <v>53</v>
      </c>
      <c r="C15" s="14" t="s">
        <v>29</v>
      </c>
      <c r="D15" s="15">
        <v>51</v>
      </c>
      <c r="E15" s="15">
        <v>2</v>
      </c>
      <c r="F15" s="15">
        <v>35</v>
      </c>
      <c r="G15" s="15">
        <v>73</v>
      </c>
      <c r="H15" s="15">
        <v>42</v>
      </c>
      <c r="I15" s="15">
        <v>7</v>
      </c>
      <c r="J15" s="15">
        <v>39</v>
      </c>
      <c r="K15" s="15">
        <v>6</v>
      </c>
      <c r="L15" s="15">
        <v>42</v>
      </c>
      <c r="M15" s="15">
        <v>36</v>
      </c>
      <c r="N15" s="15">
        <v>41</v>
      </c>
      <c r="O15" s="15">
        <v>15</v>
      </c>
      <c r="P15" s="15">
        <v>35</v>
      </c>
      <c r="Q15" s="15">
        <v>1</v>
      </c>
      <c r="R15" s="15">
        <f>Q15-P15</f>
        <v>-34</v>
      </c>
      <c r="S15" s="17"/>
      <c r="T15" s="15">
        <f t="shared" ref="T15" si="3">+Q15</f>
        <v>1</v>
      </c>
      <c r="U15" s="17"/>
      <c r="V15" s="15">
        <f>E15+F15+G15+H15+I15+J15+K15+L15+M15+N15+O15+P15</f>
        <v>373</v>
      </c>
      <c r="W15" s="17"/>
    </row>
    <row r="16" spans="1:23" ht="14.25" customHeight="1" x14ac:dyDescent="0.2">
      <c r="A16" s="1">
        <v>505038</v>
      </c>
      <c r="C16" s="14" t="s">
        <v>30</v>
      </c>
      <c r="D16" s="15">
        <v>53</v>
      </c>
      <c r="E16" s="15">
        <v>0</v>
      </c>
      <c r="F16" s="16">
        <v>101</v>
      </c>
      <c r="G16" s="15">
        <v>0</v>
      </c>
      <c r="H16" s="15">
        <v>0</v>
      </c>
      <c r="I16" s="15">
        <v>2</v>
      </c>
      <c r="J16" s="15">
        <v>284</v>
      </c>
      <c r="K16" s="15">
        <v>0</v>
      </c>
      <c r="L16" s="15">
        <v>20</v>
      </c>
      <c r="M16" s="15">
        <v>17</v>
      </c>
      <c r="N16" s="15">
        <v>17</v>
      </c>
      <c r="O16" s="15">
        <v>121</v>
      </c>
      <c r="P16" s="15">
        <v>25</v>
      </c>
      <c r="Q16" s="15">
        <v>861</v>
      </c>
      <c r="R16" s="15">
        <f>Q16-P16</f>
        <v>836</v>
      </c>
      <c r="S16" s="17"/>
      <c r="T16" s="15">
        <f>+Q16</f>
        <v>861</v>
      </c>
      <c r="U16" s="17"/>
      <c r="V16" s="15">
        <f>E16+F16+G16+H16+I16+J16+K16+L16+M16+N16+O16+P16</f>
        <v>587</v>
      </c>
      <c r="W16" s="17"/>
    </row>
    <row r="17" spans="1:23" ht="14.25" customHeight="1" x14ac:dyDescent="0.2">
      <c r="C17" s="14" t="s">
        <v>31</v>
      </c>
      <c r="D17" s="15">
        <v>0</v>
      </c>
      <c r="E17" s="15">
        <v>0</v>
      </c>
      <c r="F17" s="16">
        <v>0</v>
      </c>
      <c r="G17" s="15">
        <v>0</v>
      </c>
      <c r="H17" s="15">
        <v>705</v>
      </c>
      <c r="I17" s="15">
        <v>0</v>
      </c>
      <c r="J17" s="15">
        <v>41</v>
      </c>
      <c r="K17" s="15">
        <v>20</v>
      </c>
      <c r="L17" s="15">
        <v>20</v>
      </c>
      <c r="M17" s="15">
        <v>20</v>
      </c>
      <c r="N17" s="15">
        <v>20</v>
      </c>
      <c r="O17" s="15">
        <v>20</v>
      </c>
      <c r="P17" s="15">
        <v>20</v>
      </c>
      <c r="Q17" s="15">
        <v>20</v>
      </c>
      <c r="R17" s="15">
        <f>Q17-P17</f>
        <v>0</v>
      </c>
      <c r="S17" s="17"/>
      <c r="T17" s="15">
        <f>+Q17</f>
        <v>20</v>
      </c>
      <c r="U17" s="17"/>
      <c r="V17" s="15">
        <f>E17+F17+G17+H17+I17+J17+K17+L17+M17+N17+O17+P17</f>
        <v>866</v>
      </c>
      <c r="W17" s="17"/>
    </row>
    <row r="18" spans="1:23" ht="14.25" customHeight="1" x14ac:dyDescent="0.2">
      <c r="C18" s="47" t="s">
        <v>32</v>
      </c>
      <c r="D18" s="21">
        <f t="shared" ref="D18:R18" si="4">SUM(D14:D17)</f>
        <v>104</v>
      </c>
      <c r="E18" s="21">
        <f t="shared" si="4"/>
        <v>2</v>
      </c>
      <c r="F18" s="22">
        <f t="shared" si="4"/>
        <v>136</v>
      </c>
      <c r="G18" s="21">
        <f t="shared" si="4"/>
        <v>73</v>
      </c>
      <c r="H18" s="21">
        <f t="shared" si="4"/>
        <v>747</v>
      </c>
      <c r="I18" s="21">
        <f t="shared" si="4"/>
        <v>9</v>
      </c>
      <c r="J18" s="21">
        <f t="shared" si="4"/>
        <v>364</v>
      </c>
      <c r="K18" s="21">
        <f t="shared" si="4"/>
        <v>26</v>
      </c>
      <c r="L18" s="21">
        <f t="shared" si="4"/>
        <v>82</v>
      </c>
      <c r="M18" s="21">
        <f t="shared" si="4"/>
        <v>73</v>
      </c>
      <c r="N18" s="21">
        <f t="shared" si="4"/>
        <v>78</v>
      </c>
      <c r="O18" s="21">
        <f t="shared" si="4"/>
        <v>156</v>
      </c>
      <c r="P18" s="21">
        <f t="shared" si="4"/>
        <v>80</v>
      </c>
      <c r="Q18" s="21">
        <f>SUM(Q14:Q17)</f>
        <v>882</v>
      </c>
      <c r="R18" s="15">
        <f t="shared" si="4"/>
        <v>802</v>
      </c>
      <c r="S18" s="48">
        <f>R18/R20</f>
        <v>1.1295774647887324</v>
      </c>
      <c r="T18" s="15">
        <f>SUM(T14:T17)</f>
        <v>882</v>
      </c>
      <c r="U18" s="48">
        <f>+T18/T20</f>
        <v>0.57013574660633481</v>
      </c>
      <c r="V18" s="15">
        <f>SUM(V14:V17)</f>
        <v>1826</v>
      </c>
      <c r="W18" s="48">
        <f>+V18/V20</f>
        <v>0.16382558765476404</v>
      </c>
    </row>
    <row r="19" spans="1:23" ht="14.25" customHeight="1" x14ac:dyDescent="0.2">
      <c r="C19" s="14"/>
      <c r="F19" s="16"/>
      <c r="M19" s="15">
        <f>SUM(D19:L19)</f>
        <v>0</v>
      </c>
    </row>
    <row r="20" spans="1:23" ht="14.25" customHeight="1" x14ac:dyDescent="0.2">
      <c r="C20" s="27" t="s">
        <v>33</v>
      </c>
      <c r="D20" s="28">
        <f t="shared" ref="D20:P20" si="5">SUM(D12+D18)</f>
        <v>805</v>
      </c>
      <c r="E20" s="28">
        <f t="shared" si="5"/>
        <v>733</v>
      </c>
      <c r="F20" s="28">
        <f t="shared" si="5"/>
        <v>754</v>
      </c>
      <c r="G20" s="28">
        <f t="shared" si="5"/>
        <v>1051</v>
      </c>
      <c r="H20" s="28">
        <f t="shared" si="5"/>
        <v>2289</v>
      </c>
      <c r="I20" s="28">
        <f t="shared" si="5"/>
        <v>633</v>
      </c>
      <c r="J20" s="28">
        <f t="shared" si="5"/>
        <v>938</v>
      </c>
      <c r="K20" s="28">
        <f t="shared" si="5"/>
        <v>539</v>
      </c>
      <c r="L20" s="28">
        <f t="shared" si="5"/>
        <v>729</v>
      </c>
      <c r="M20" s="28">
        <f t="shared" si="5"/>
        <v>723</v>
      </c>
      <c r="N20" s="28">
        <f t="shared" si="5"/>
        <v>767</v>
      </c>
      <c r="O20" s="28">
        <f t="shared" si="5"/>
        <v>1153</v>
      </c>
      <c r="P20" s="28">
        <f t="shared" si="5"/>
        <v>837</v>
      </c>
      <c r="Q20" s="28">
        <f>SUM(Q12+Q18)</f>
        <v>1547</v>
      </c>
      <c r="R20" s="28">
        <f>SUM(R12+R18)</f>
        <v>710</v>
      </c>
      <c r="S20" s="29">
        <f>S12+S18</f>
        <v>1</v>
      </c>
      <c r="T20" s="28">
        <f>SUM(T12+T18)</f>
        <v>1547</v>
      </c>
      <c r="U20" s="29">
        <f>+T20/T20</f>
        <v>1</v>
      </c>
      <c r="V20" s="28">
        <f>SUM(V12+V18)</f>
        <v>11146</v>
      </c>
      <c r="W20" s="29">
        <f>+V20/V20</f>
        <v>1</v>
      </c>
    </row>
    <row r="21" spans="1:23" ht="14.25" customHeight="1" x14ac:dyDescent="0.2">
      <c r="C21" s="14"/>
      <c r="F21" s="16"/>
      <c r="M21" s="15" t="s">
        <v>27</v>
      </c>
    </row>
    <row r="22" spans="1:23" ht="14.25" customHeight="1" x14ac:dyDescent="0.2">
      <c r="C22" s="5" t="s">
        <v>34</v>
      </c>
      <c r="F22" s="16"/>
      <c r="L22" s="15"/>
      <c r="M22" s="15" t="s">
        <v>27</v>
      </c>
    </row>
    <row r="23" spans="1:23" ht="14.25" customHeight="1" x14ac:dyDescent="0.2">
      <c r="C23" s="30" t="s">
        <v>35</v>
      </c>
      <c r="F23" s="16"/>
      <c r="M23" s="15" t="s">
        <v>27</v>
      </c>
    </row>
    <row r="24" spans="1:23" ht="14.25" customHeight="1" x14ac:dyDescent="0.2">
      <c r="A24" s="1">
        <v>6114</v>
      </c>
      <c r="C24" s="14" t="s">
        <v>36</v>
      </c>
      <c r="D24" s="15">
        <v>421</v>
      </c>
      <c r="E24" s="15">
        <v>421</v>
      </c>
      <c r="F24" s="16">
        <v>371</v>
      </c>
      <c r="G24" s="15">
        <v>400</v>
      </c>
      <c r="H24" s="15">
        <v>372</v>
      </c>
      <c r="I24" s="15">
        <v>360</v>
      </c>
      <c r="J24" s="15">
        <v>348</v>
      </c>
      <c r="K24" s="15">
        <v>349</v>
      </c>
      <c r="L24" s="15">
        <v>339</v>
      </c>
      <c r="M24" s="15">
        <v>329</v>
      </c>
      <c r="N24" s="15">
        <v>338</v>
      </c>
      <c r="O24" s="15">
        <v>326</v>
      </c>
      <c r="P24" s="15">
        <v>329</v>
      </c>
      <c r="Q24" s="15">
        <v>332</v>
      </c>
      <c r="R24" s="15">
        <f>Q24-P24</f>
        <v>3</v>
      </c>
      <c r="S24" s="17"/>
      <c r="T24" s="15">
        <f>+Q24</f>
        <v>332</v>
      </c>
      <c r="U24" s="17"/>
      <c r="V24" s="15">
        <f>E24+F24+G24+H24+I24+J24+K24+L24+M24+N24+O24+P24</f>
        <v>4282</v>
      </c>
      <c r="W24" s="17"/>
    </row>
    <row r="25" spans="1:23" ht="14.25" customHeight="1" x14ac:dyDescent="0.2">
      <c r="C25" s="18" t="s">
        <v>37</v>
      </c>
      <c r="D25" s="15">
        <v>1</v>
      </c>
      <c r="E25" s="15">
        <v>1</v>
      </c>
      <c r="F25" s="16">
        <v>1</v>
      </c>
      <c r="G25" s="15">
        <v>1</v>
      </c>
      <c r="H25" s="15">
        <v>1</v>
      </c>
      <c r="I25" s="15">
        <v>1</v>
      </c>
      <c r="J25" s="15">
        <v>1</v>
      </c>
      <c r="K25" s="15">
        <v>1</v>
      </c>
      <c r="L25" s="15">
        <v>1</v>
      </c>
      <c r="M25" s="15">
        <v>1</v>
      </c>
      <c r="N25" s="15">
        <v>1</v>
      </c>
      <c r="O25" s="15">
        <v>1</v>
      </c>
      <c r="P25" s="15">
        <v>1</v>
      </c>
      <c r="Q25" s="15">
        <v>1</v>
      </c>
      <c r="R25" s="15">
        <f>Q25-P25</f>
        <v>0</v>
      </c>
      <c r="S25" s="19"/>
      <c r="T25" s="15">
        <f>+Q25</f>
        <v>1</v>
      </c>
      <c r="U25" s="19"/>
      <c r="V25" s="15">
        <f>E25+F25+G25+H25+I25+J25+K25+L25+M25+N25+O25+P25</f>
        <v>12</v>
      </c>
      <c r="W25" s="19"/>
    </row>
    <row r="26" spans="1:23" ht="14.25" customHeight="1" x14ac:dyDescent="0.2">
      <c r="C26" s="14" t="s">
        <v>38</v>
      </c>
      <c r="D26" s="21">
        <f>SUM(D24:D25)</f>
        <v>422</v>
      </c>
      <c r="E26" s="21">
        <f>SUM(E24:E25)</f>
        <v>422</v>
      </c>
      <c r="F26" s="21">
        <f>SUM(F24:F25)</f>
        <v>372</v>
      </c>
      <c r="G26" s="21">
        <f t="shared" ref="G26:O26" si="6">SUM(G24:G25)</f>
        <v>401</v>
      </c>
      <c r="H26" s="21">
        <f t="shared" si="6"/>
        <v>373</v>
      </c>
      <c r="I26" s="21">
        <f t="shared" si="6"/>
        <v>361</v>
      </c>
      <c r="J26" s="21">
        <f t="shared" si="6"/>
        <v>349</v>
      </c>
      <c r="K26" s="21">
        <f t="shared" si="6"/>
        <v>350</v>
      </c>
      <c r="L26" s="21">
        <f t="shared" si="6"/>
        <v>340</v>
      </c>
      <c r="M26" s="21">
        <f t="shared" si="6"/>
        <v>330</v>
      </c>
      <c r="N26" s="21">
        <f t="shared" si="6"/>
        <v>339</v>
      </c>
      <c r="O26" s="21">
        <f t="shared" si="6"/>
        <v>327</v>
      </c>
      <c r="P26" s="21">
        <f>SUM(P24:P25)</f>
        <v>330</v>
      </c>
      <c r="Q26" s="21">
        <f>SUM(Q24:Q25)</f>
        <v>333</v>
      </c>
      <c r="R26" s="21">
        <f>SUM(R24:R25)</f>
        <v>3</v>
      </c>
      <c r="S26" s="23">
        <f>R26/R28</f>
        <v>4.2432814710042432E-3</v>
      </c>
      <c r="T26" s="15">
        <f>SUM(T24:T25)</f>
        <v>333</v>
      </c>
      <c r="U26" s="23">
        <f>+T26/T20</f>
        <v>0.21525533290239174</v>
      </c>
      <c r="V26" s="15">
        <f>SUM(V24:V25)</f>
        <v>4294</v>
      </c>
      <c r="W26" s="23">
        <f>+V26/V20</f>
        <v>0.38525031401399606</v>
      </c>
    </row>
    <row r="27" spans="1:23" ht="14.25" customHeight="1" x14ac:dyDescent="0.2">
      <c r="C27" s="14"/>
      <c r="F27" s="1"/>
      <c r="M27" s="15"/>
    </row>
    <row r="28" spans="1:23" ht="14.25" customHeight="1" x14ac:dyDescent="0.2">
      <c r="C28" s="31" t="s">
        <v>39</v>
      </c>
      <c r="D28" s="28">
        <f t="shared" ref="D28:Q28" si="7">SUM(D20-D26)</f>
        <v>383</v>
      </c>
      <c r="E28" s="28">
        <f t="shared" si="7"/>
        <v>311</v>
      </c>
      <c r="F28" s="28">
        <f t="shared" si="7"/>
        <v>382</v>
      </c>
      <c r="G28" s="28">
        <f t="shared" si="7"/>
        <v>650</v>
      </c>
      <c r="H28" s="28">
        <f t="shared" si="7"/>
        <v>1916</v>
      </c>
      <c r="I28" s="28">
        <f t="shared" si="7"/>
        <v>272</v>
      </c>
      <c r="J28" s="28">
        <f>SUM(J20-J26)</f>
        <v>589</v>
      </c>
      <c r="K28" s="28">
        <f>SUM(K20-K26)</f>
        <v>189</v>
      </c>
      <c r="L28" s="28">
        <f>SUM(L20-L26)</f>
        <v>389</v>
      </c>
      <c r="M28" s="28">
        <f>SUM(M20-M26)</f>
        <v>393</v>
      </c>
      <c r="N28" s="28">
        <f t="shared" si="7"/>
        <v>428</v>
      </c>
      <c r="O28" s="28">
        <f>SUM(O20-O26)</f>
        <v>826</v>
      </c>
      <c r="P28" s="28">
        <f t="shared" si="7"/>
        <v>507</v>
      </c>
      <c r="Q28" s="28">
        <f t="shared" si="7"/>
        <v>1214</v>
      </c>
      <c r="R28" s="28">
        <f>SUM(R20-R26)</f>
        <v>707</v>
      </c>
      <c r="S28" s="29">
        <f>S26</f>
        <v>4.2432814710042432E-3</v>
      </c>
      <c r="T28" s="28">
        <f>SUM(T20-T26)</f>
        <v>1214</v>
      </c>
      <c r="U28" s="29">
        <f>+T28/T20</f>
        <v>0.78474466709760826</v>
      </c>
      <c r="V28" s="28">
        <f>SUM(V20-V26)</f>
        <v>6852</v>
      </c>
      <c r="W28" s="29">
        <f>+V28/V20</f>
        <v>0.61474968598600399</v>
      </c>
    </row>
    <row r="29" spans="1:23" ht="14.25" customHeight="1" x14ac:dyDescent="0.2">
      <c r="C29" s="30"/>
      <c r="F29" s="16"/>
      <c r="M29" s="15" t="s">
        <v>27</v>
      </c>
    </row>
    <row r="30" spans="1:23" ht="14.25" customHeight="1" x14ac:dyDescent="0.2">
      <c r="C30" s="30" t="s">
        <v>40</v>
      </c>
      <c r="F30" s="16"/>
      <c r="M30" s="15" t="s">
        <v>27</v>
      </c>
    </row>
    <row r="31" spans="1:23" ht="14.25" customHeight="1" x14ac:dyDescent="0.2">
      <c r="A31" s="1">
        <v>6410000001</v>
      </c>
      <c r="C31" s="14" t="s">
        <v>41</v>
      </c>
      <c r="D31" s="15">
        <v>111</v>
      </c>
      <c r="E31" s="15">
        <v>114</v>
      </c>
      <c r="F31" s="16">
        <v>114</v>
      </c>
      <c r="G31" s="15">
        <v>114</v>
      </c>
      <c r="H31" s="15">
        <v>114</v>
      </c>
      <c r="I31" s="15">
        <v>91</v>
      </c>
      <c r="J31" s="15">
        <f>83+3</f>
        <v>86</v>
      </c>
      <c r="K31" s="15">
        <f>84+7</f>
        <v>91</v>
      </c>
      <c r="L31" s="15">
        <v>84</v>
      </c>
      <c r="M31" s="15">
        <v>84</v>
      </c>
      <c r="N31" s="15">
        <v>84</v>
      </c>
      <c r="O31" s="15">
        <v>84</v>
      </c>
      <c r="P31" s="15">
        <f>84-3-7-2</f>
        <v>72</v>
      </c>
      <c r="Q31" s="15">
        <v>84</v>
      </c>
      <c r="R31" s="15">
        <f>Q31-P31</f>
        <v>12</v>
      </c>
      <c r="S31" s="17"/>
      <c r="T31" s="15">
        <f>+Q31</f>
        <v>84</v>
      </c>
      <c r="U31" s="17"/>
      <c r="V31" s="15">
        <f t="shared" ref="V31:V37" si="8">E31+F31+G31+H31+I31+J31+K31+L31+M31+N31+O31+P31</f>
        <v>1132</v>
      </c>
      <c r="W31" s="17"/>
    </row>
    <row r="32" spans="1:23" ht="14.25" customHeight="1" x14ac:dyDescent="0.2">
      <c r="C32" s="14" t="s">
        <v>42</v>
      </c>
      <c r="D32" s="15">
        <v>0</v>
      </c>
      <c r="E32" s="15">
        <v>0</v>
      </c>
      <c r="F32" s="16">
        <v>27</v>
      </c>
      <c r="G32" s="15">
        <v>5</v>
      </c>
      <c r="H32" s="15">
        <v>5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  <c r="P32" s="15">
        <v>0</v>
      </c>
      <c r="Q32" s="15">
        <v>0</v>
      </c>
      <c r="R32" s="15">
        <f t="shared" ref="R32:R37" si="9">Q32-P32</f>
        <v>0</v>
      </c>
      <c r="S32" s="17"/>
      <c r="T32" s="15">
        <f t="shared" ref="T32:T37" si="10">+Q32</f>
        <v>0</v>
      </c>
      <c r="U32" s="17"/>
      <c r="V32" s="15">
        <f t="shared" si="8"/>
        <v>37</v>
      </c>
      <c r="W32" s="17"/>
    </row>
    <row r="33" spans="1:23" ht="14.25" customHeight="1" x14ac:dyDescent="0.2">
      <c r="A33" s="1">
        <v>6410000003</v>
      </c>
      <c r="C33" s="14" t="s">
        <v>43</v>
      </c>
      <c r="D33" s="15">
        <v>5</v>
      </c>
      <c r="E33" s="15">
        <v>0</v>
      </c>
      <c r="F33" s="16">
        <v>0</v>
      </c>
      <c r="G33" s="15">
        <v>0</v>
      </c>
      <c r="H33" s="15">
        <v>12</v>
      </c>
      <c r="I33" s="15">
        <v>12</v>
      </c>
      <c r="J33" s="15">
        <v>12</v>
      </c>
      <c r="K33" s="15">
        <v>12</v>
      </c>
      <c r="L33" s="15">
        <v>12</v>
      </c>
      <c r="M33" s="15">
        <f>12+5</f>
        <v>17</v>
      </c>
      <c r="N33" s="15">
        <v>7</v>
      </c>
      <c r="O33" s="15">
        <v>7</v>
      </c>
      <c r="P33" s="15">
        <v>-76</v>
      </c>
      <c r="Q33" s="15">
        <v>11</v>
      </c>
      <c r="R33" s="15">
        <f>Q33-P33</f>
        <v>87</v>
      </c>
      <c r="S33" s="17"/>
      <c r="T33" s="15">
        <f>+Q33</f>
        <v>11</v>
      </c>
      <c r="U33" s="17"/>
      <c r="V33" s="15">
        <f t="shared" si="8"/>
        <v>15</v>
      </c>
      <c r="W33" s="17"/>
    </row>
    <row r="34" spans="1:23" ht="14.25" customHeight="1" x14ac:dyDescent="0.2">
      <c r="C34" s="14" t="s">
        <v>100</v>
      </c>
      <c r="D34" s="15">
        <v>0</v>
      </c>
      <c r="E34" s="15"/>
      <c r="F34" s="16"/>
      <c r="G34" s="15"/>
      <c r="H34" s="15">
        <v>0</v>
      </c>
      <c r="I34" s="15">
        <v>0</v>
      </c>
      <c r="J34" s="15">
        <v>4</v>
      </c>
      <c r="K34" s="15">
        <v>0</v>
      </c>
      <c r="L34" s="15">
        <v>0</v>
      </c>
      <c r="M34" s="15">
        <v>0</v>
      </c>
      <c r="N34" s="15">
        <v>0</v>
      </c>
      <c r="O34" s="15">
        <v>0</v>
      </c>
      <c r="P34" s="15">
        <v>85</v>
      </c>
      <c r="Q34" s="15">
        <v>0</v>
      </c>
      <c r="R34" s="15">
        <f t="shared" si="9"/>
        <v>-85</v>
      </c>
      <c r="S34" s="17"/>
      <c r="T34" s="15">
        <f t="shared" si="10"/>
        <v>0</v>
      </c>
      <c r="U34" s="17"/>
      <c r="V34" s="15">
        <f t="shared" si="8"/>
        <v>89</v>
      </c>
      <c r="W34" s="17"/>
    </row>
    <row r="35" spans="1:23" ht="14.25" customHeight="1" x14ac:dyDescent="0.2">
      <c r="C35" s="14" t="s">
        <v>44</v>
      </c>
      <c r="D35" s="15">
        <v>0</v>
      </c>
      <c r="E35" s="15">
        <v>0</v>
      </c>
      <c r="F35" s="16">
        <v>0</v>
      </c>
      <c r="G35" s="15">
        <v>0</v>
      </c>
      <c r="H35" s="15">
        <v>0</v>
      </c>
      <c r="I35" s="15">
        <v>0</v>
      </c>
      <c r="J35" s="15">
        <v>1</v>
      </c>
      <c r="K35" s="15">
        <v>0</v>
      </c>
      <c r="L35" s="15">
        <v>0</v>
      </c>
      <c r="M35" s="15">
        <v>0</v>
      </c>
      <c r="N35" s="15">
        <v>0</v>
      </c>
      <c r="O35" s="15">
        <v>0</v>
      </c>
      <c r="P35" s="15">
        <v>0</v>
      </c>
      <c r="Q35" s="15">
        <v>0</v>
      </c>
      <c r="R35" s="15">
        <f t="shared" si="9"/>
        <v>0</v>
      </c>
      <c r="S35" s="17"/>
      <c r="T35" s="15">
        <f t="shared" si="10"/>
        <v>0</v>
      </c>
      <c r="U35" s="17"/>
      <c r="V35" s="15">
        <f t="shared" si="8"/>
        <v>1</v>
      </c>
      <c r="W35" s="17"/>
    </row>
    <row r="36" spans="1:23" ht="14.25" customHeight="1" x14ac:dyDescent="0.2">
      <c r="C36" s="14" t="s">
        <v>99</v>
      </c>
      <c r="D36" s="15">
        <v>0</v>
      </c>
      <c r="E36" s="15">
        <v>0</v>
      </c>
      <c r="F36" s="16">
        <v>0</v>
      </c>
      <c r="G36" s="15">
        <v>0</v>
      </c>
      <c r="H36" s="15">
        <v>0</v>
      </c>
      <c r="I36" s="15">
        <v>0</v>
      </c>
      <c r="J36" s="15">
        <v>1</v>
      </c>
      <c r="K36" s="15">
        <v>0</v>
      </c>
      <c r="L36" s="15">
        <v>0</v>
      </c>
      <c r="M36" s="15">
        <v>2</v>
      </c>
      <c r="N36" s="15">
        <v>2</v>
      </c>
      <c r="O36" s="15">
        <v>0</v>
      </c>
      <c r="P36" s="15">
        <v>3</v>
      </c>
      <c r="Q36" s="15">
        <v>0</v>
      </c>
      <c r="R36" s="15">
        <f t="shared" si="9"/>
        <v>-3</v>
      </c>
      <c r="S36" s="17"/>
      <c r="T36" s="15">
        <f t="shared" si="10"/>
        <v>0</v>
      </c>
      <c r="U36" s="17"/>
      <c r="V36" s="15">
        <f t="shared" si="8"/>
        <v>8</v>
      </c>
      <c r="W36" s="17"/>
    </row>
    <row r="37" spans="1:23" ht="14.25" customHeight="1" x14ac:dyDescent="0.2">
      <c r="C37" s="14" t="s">
        <v>101</v>
      </c>
      <c r="D37" s="15">
        <v>0</v>
      </c>
      <c r="E37" s="15">
        <v>0</v>
      </c>
      <c r="F37" s="16">
        <v>0</v>
      </c>
      <c r="G37" s="15">
        <v>0</v>
      </c>
      <c r="H37" s="15">
        <v>0</v>
      </c>
      <c r="I37" s="15">
        <v>0</v>
      </c>
      <c r="J37" s="15">
        <v>0</v>
      </c>
      <c r="K37" s="15">
        <v>0</v>
      </c>
      <c r="L37" s="15">
        <v>0</v>
      </c>
      <c r="M37" s="15">
        <v>0</v>
      </c>
      <c r="N37" s="15">
        <v>0</v>
      </c>
      <c r="O37" s="15">
        <v>0</v>
      </c>
      <c r="P37" s="15">
        <v>0</v>
      </c>
      <c r="Q37" s="15">
        <v>0</v>
      </c>
      <c r="R37" s="15">
        <f t="shared" si="9"/>
        <v>0</v>
      </c>
      <c r="S37" s="17"/>
      <c r="T37" s="15">
        <f t="shared" si="10"/>
        <v>0</v>
      </c>
      <c r="U37" s="17"/>
      <c r="V37" s="15">
        <f t="shared" si="8"/>
        <v>0</v>
      </c>
      <c r="W37" s="17"/>
    </row>
    <row r="38" spans="1:23" ht="14.25" customHeight="1" x14ac:dyDescent="0.2">
      <c r="C38" s="30" t="s">
        <v>45</v>
      </c>
      <c r="D38" s="21">
        <f>SUM(D31:D37)</f>
        <v>116</v>
      </c>
      <c r="E38" s="21">
        <f>SUM(E31:E37)</f>
        <v>114</v>
      </c>
      <c r="F38" s="21">
        <f>SUM(F31:F37)</f>
        <v>141</v>
      </c>
      <c r="G38" s="21">
        <f>SUM(G31:G37)</f>
        <v>119</v>
      </c>
      <c r="H38" s="21">
        <f>SUM(H31:H37)</f>
        <v>131</v>
      </c>
      <c r="I38" s="21">
        <f t="shared" ref="I38:N38" si="11">SUM(I31:I37)</f>
        <v>103</v>
      </c>
      <c r="J38" s="21">
        <f t="shared" si="11"/>
        <v>104</v>
      </c>
      <c r="K38" s="21">
        <f t="shared" si="11"/>
        <v>103</v>
      </c>
      <c r="L38" s="21">
        <f t="shared" si="11"/>
        <v>96</v>
      </c>
      <c r="M38" s="21">
        <f t="shared" si="11"/>
        <v>103</v>
      </c>
      <c r="N38" s="21">
        <f t="shared" si="11"/>
        <v>93</v>
      </c>
      <c r="O38" s="21">
        <f>SUM(O31:O37)</f>
        <v>91</v>
      </c>
      <c r="P38" s="21">
        <f>SUM(P31:P37)</f>
        <v>84</v>
      </c>
      <c r="Q38" s="21">
        <f>SUM(Q31:Q37)</f>
        <v>95</v>
      </c>
      <c r="R38" s="21">
        <f>SUM(R31:R37)</f>
        <v>11</v>
      </c>
      <c r="S38" s="32"/>
      <c r="T38" s="21">
        <f>SUM(T31:T37)</f>
        <v>95</v>
      </c>
      <c r="U38" s="32"/>
      <c r="V38" s="21">
        <f>SUM(V31:V37)</f>
        <v>1282</v>
      </c>
      <c r="W38" s="32"/>
    </row>
    <row r="39" spans="1:23" ht="14.25" customHeight="1" x14ac:dyDescent="0.2">
      <c r="C39" s="30" t="s">
        <v>46</v>
      </c>
      <c r="F39" s="16" t="s">
        <v>27</v>
      </c>
      <c r="M39" s="15" t="s">
        <v>27</v>
      </c>
    </row>
    <row r="40" spans="1:23" ht="14.25" customHeight="1" x14ac:dyDescent="0.2">
      <c r="C40" s="14" t="s">
        <v>47</v>
      </c>
      <c r="D40" s="15">
        <v>17</v>
      </c>
      <c r="E40" s="15">
        <v>12</v>
      </c>
      <c r="F40" s="16">
        <f>28-11</f>
        <v>17</v>
      </c>
      <c r="G40" s="15">
        <f>30-16</f>
        <v>14</v>
      </c>
      <c r="H40" s="15">
        <v>17</v>
      </c>
      <c r="I40" s="15">
        <v>15</v>
      </c>
      <c r="J40" s="15">
        <v>13</v>
      </c>
      <c r="K40" s="15">
        <v>13</v>
      </c>
      <c r="L40" s="15">
        <v>15</v>
      </c>
      <c r="M40" s="15">
        <v>15</v>
      </c>
      <c r="N40" s="15">
        <v>13</v>
      </c>
      <c r="O40" s="15">
        <v>14</v>
      </c>
      <c r="P40" s="15">
        <v>10</v>
      </c>
      <c r="Q40" s="15">
        <v>10</v>
      </c>
      <c r="R40" s="15">
        <f>Q40-P40</f>
        <v>0</v>
      </c>
      <c r="S40" s="17"/>
      <c r="T40" s="15">
        <f>+Q40</f>
        <v>10</v>
      </c>
      <c r="U40" s="17"/>
      <c r="V40" s="15">
        <f>E40+F40+G40+H40+I40+J40+K40+L40+M40+N40+O40+P40</f>
        <v>168</v>
      </c>
      <c r="W40" s="17"/>
    </row>
    <row r="41" spans="1:23" ht="14.25" customHeight="1" x14ac:dyDescent="0.2">
      <c r="C41" s="14" t="s">
        <v>48</v>
      </c>
      <c r="D41" s="15">
        <v>3</v>
      </c>
      <c r="E41" s="15">
        <v>3</v>
      </c>
      <c r="F41" s="16">
        <v>3</v>
      </c>
      <c r="G41" s="15">
        <f>7-4</f>
        <v>3</v>
      </c>
      <c r="H41" s="15">
        <v>3</v>
      </c>
      <c r="I41" s="15">
        <v>3</v>
      </c>
      <c r="J41" s="15">
        <v>3</v>
      </c>
      <c r="K41" s="15">
        <v>3</v>
      </c>
      <c r="L41" s="15">
        <v>3</v>
      </c>
      <c r="M41" s="15">
        <v>3</v>
      </c>
      <c r="N41" s="15">
        <v>3</v>
      </c>
      <c r="O41" s="15">
        <v>2</v>
      </c>
      <c r="P41" s="15">
        <v>2</v>
      </c>
      <c r="Q41" s="15">
        <v>2</v>
      </c>
      <c r="R41" s="15">
        <f t="shared" ref="R41" si="12">Q41-P41</f>
        <v>0</v>
      </c>
      <c r="S41" s="17"/>
      <c r="T41" s="15">
        <f t="shared" ref="T41:T43" si="13">+Q41</f>
        <v>2</v>
      </c>
      <c r="U41" s="17"/>
      <c r="V41" s="15">
        <f>E41+F41+G41+H41+I41+J41+K41+L41+M41+N41+O41+P41</f>
        <v>34</v>
      </c>
      <c r="W41" s="17"/>
    </row>
    <row r="42" spans="1:23" ht="14.25" customHeight="1" x14ac:dyDescent="0.2">
      <c r="C42" s="14" t="s">
        <v>49</v>
      </c>
      <c r="D42" s="15">
        <v>5</v>
      </c>
      <c r="E42" s="15">
        <v>4</v>
      </c>
      <c r="F42" s="16">
        <v>8</v>
      </c>
      <c r="G42" s="15">
        <v>5</v>
      </c>
      <c r="H42" s="15">
        <v>8</v>
      </c>
      <c r="I42" s="15">
        <v>7</v>
      </c>
      <c r="J42" s="15">
        <v>5</v>
      </c>
      <c r="K42" s="15">
        <v>7</v>
      </c>
      <c r="L42" s="15">
        <v>6</v>
      </c>
      <c r="M42" s="15">
        <v>6</v>
      </c>
      <c r="N42" s="15">
        <v>6</v>
      </c>
      <c r="O42" s="15">
        <v>4</v>
      </c>
      <c r="P42" s="15">
        <v>6</v>
      </c>
      <c r="Q42" s="15">
        <v>6</v>
      </c>
      <c r="R42" s="15">
        <f>Q42-P42</f>
        <v>0</v>
      </c>
      <c r="S42" s="17"/>
      <c r="T42" s="15">
        <f t="shared" si="13"/>
        <v>6</v>
      </c>
      <c r="U42" s="17"/>
      <c r="V42" s="15">
        <f>E42+F42+G42+H42+I42+J42+K42+L42+M42+N42+O42+P42</f>
        <v>72</v>
      </c>
      <c r="W42" s="17"/>
    </row>
    <row r="43" spans="1:23" ht="14.25" customHeight="1" x14ac:dyDescent="0.2">
      <c r="C43" s="14" t="s">
        <v>50</v>
      </c>
      <c r="D43" s="15">
        <v>2</v>
      </c>
      <c r="E43" s="15">
        <v>3</v>
      </c>
      <c r="F43" s="16">
        <v>2</v>
      </c>
      <c r="G43" s="15">
        <v>2</v>
      </c>
      <c r="H43" s="15">
        <v>2</v>
      </c>
      <c r="I43" s="15">
        <v>2</v>
      </c>
      <c r="J43" s="15">
        <v>2</v>
      </c>
      <c r="K43" s="15">
        <v>2</v>
      </c>
      <c r="L43" s="15">
        <v>2</v>
      </c>
      <c r="M43" s="15">
        <v>2</v>
      </c>
      <c r="N43" s="15">
        <v>2</v>
      </c>
      <c r="O43" s="15">
        <v>2</v>
      </c>
      <c r="P43" s="15">
        <v>2</v>
      </c>
      <c r="Q43" s="15">
        <v>2</v>
      </c>
      <c r="R43" s="15">
        <f>Q43-P43</f>
        <v>0</v>
      </c>
      <c r="S43" s="19"/>
      <c r="T43" s="15">
        <f t="shared" si="13"/>
        <v>2</v>
      </c>
      <c r="U43" s="19"/>
      <c r="V43" s="15">
        <f>E43+F43+G43+H43+I43+J43+K43+L43+M43+N43+O43+P43</f>
        <v>25</v>
      </c>
      <c r="W43" s="19"/>
    </row>
    <row r="44" spans="1:23" ht="14.25" customHeight="1" x14ac:dyDescent="0.2">
      <c r="C44" s="30" t="s">
        <v>46</v>
      </c>
      <c r="D44" s="21">
        <f>SUM(D40:D43)</f>
        <v>27</v>
      </c>
      <c r="E44" s="21">
        <f>SUM(E40:E43)</f>
        <v>22</v>
      </c>
      <c r="F44" s="21">
        <f>SUM(F40:F43)</f>
        <v>30</v>
      </c>
      <c r="G44" s="21">
        <f t="shared" ref="G44:N44" si="14">SUM(G40:G43)</f>
        <v>24</v>
      </c>
      <c r="H44" s="21">
        <f t="shared" si="14"/>
        <v>30</v>
      </c>
      <c r="I44" s="21">
        <f t="shared" si="14"/>
        <v>27</v>
      </c>
      <c r="J44" s="21">
        <f t="shared" si="14"/>
        <v>23</v>
      </c>
      <c r="K44" s="21">
        <f>SUM(K40:K43)</f>
        <v>25</v>
      </c>
      <c r="L44" s="21">
        <f t="shared" si="14"/>
        <v>26</v>
      </c>
      <c r="M44" s="21">
        <f t="shared" si="14"/>
        <v>26</v>
      </c>
      <c r="N44" s="21">
        <f t="shared" si="14"/>
        <v>24</v>
      </c>
      <c r="O44" s="21">
        <f>SUM(O40:O43)</f>
        <v>22</v>
      </c>
      <c r="P44" s="21">
        <f>SUM(P40:P43)</f>
        <v>20</v>
      </c>
      <c r="Q44" s="21">
        <f>SUM(Q40:Q43)</f>
        <v>20</v>
      </c>
      <c r="R44" s="21">
        <f>SUM(R40:R43)</f>
        <v>0</v>
      </c>
      <c r="S44" s="17"/>
      <c r="T44" s="15">
        <f>SUM(T40:T43)</f>
        <v>20</v>
      </c>
      <c r="U44" s="17"/>
      <c r="V44" s="15">
        <f>SUM(V40:V43)</f>
        <v>299</v>
      </c>
      <c r="W44" s="17"/>
    </row>
    <row r="45" spans="1:23" ht="14.25" customHeight="1" x14ac:dyDescent="0.2">
      <c r="C45" s="30"/>
      <c r="D45" s="15"/>
      <c r="E45" s="15"/>
      <c r="F45" s="16"/>
      <c r="G45" s="15"/>
      <c r="H45" s="15"/>
      <c r="I45" s="15"/>
      <c r="J45" s="15"/>
      <c r="K45" s="15"/>
      <c r="L45" s="15"/>
      <c r="M45" s="15" t="s">
        <v>27</v>
      </c>
      <c r="N45" s="15"/>
      <c r="O45" s="15"/>
      <c r="P45" s="15"/>
      <c r="Q45" s="15"/>
      <c r="R45" s="15"/>
      <c r="S45" s="17"/>
      <c r="T45" s="15"/>
      <c r="U45" s="17"/>
      <c r="V45" s="15"/>
      <c r="W45" s="17"/>
    </row>
    <row r="46" spans="1:23" ht="14.25" customHeight="1" x14ac:dyDescent="0.2">
      <c r="C46" s="30" t="s">
        <v>51</v>
      </c>
      <c r="F46" s="16"/>
      <c r="M46" s="15" t="s">
        <v>27</v>
      </c>
    </row>
    <row r="47" spans="1:23" ht="14.25" customHeight="1" x14ac:dyDescent="0.2">
      <c r="C47" s="14" t="s">
        <v>52</v>
      </c>
      <c r="D47" s="15">
        <v>44</v>
      </c>
      <c r="E47" s="15">
        <v>55</v>
      </c>
      <c r="F47" s="16">
        <v>66</v>
      </c>
      <c r="G47" s="15">
        <v>234</v>
      </c>
      <c r="H47" s="15">
        <v>58</v>
      </c>
      <c r="I47" s="15">
        <v>77</v>
      </c>
      <c r="J47" s="15">
        <v>482</v>
      </c>
      <c r="K47" s="15">
        <v>95</v>
      </c>
      <c r="L47" s="15">
        <v>77</v>
      </c>
      <c r="M47" s="15">
        <v>86</v>
      </c>
      <c r="N47" s="15">
        <v>106</v>
      </c>
      <c r="O47" s="15">
        <v>72</v>
      </c>
      <c r="P47" s="15">
        <v>37</v>
      </c>
      <c r="Q47" s="15">
        <v>55</v>
      </c>
      <c r="R47" s="44">
        <f>Q47-P47</f>
        <v>18</v>
      </c>
      <c r="S47" s="17"/>
      <c r="T47" s="15">
        <f>+Q47</f>
        <v>55</v>
      </c>
      <c r="U47" s="17"/>
      <c r="V47" s="15">
        <f>E47+F47+G47+H47+I47+J47+K47+L47+M47+N47+O47+P47</f>
        <v>1445</v>
      </c>
      <c r="W47" s="17"/>
    </row>
    <row r="48" spans="1:23" ht="14.25" customHeight="1" x14ac:dyDescent="0.2">
      <c r="C48" s="14" t="s">
        <v>53</v>
      </c>
      <c r="D48" s="15">
        <v>20</v>
      </c>
      <c r="E48" s="15">
        <v>24</v>
      </c>
      <c r="F48" s="16">
        <v>25</v>
      </c>
      <c r="G48" s="15">
        <v>25</v>
      </c>
      <c r="H48" s="15">
        <v>21</v>
      </c>
      <c r="I48" s="15">
        <v>21</v>
      </c>
      <c r="J48" s="15">
        <v>24</v>
      </c>
      <c r="K48" s="15">
        <v>24</v>
      </c>
      <c r="L48" s="15">
        <v>24</v>
      </c>
      <c r="M48" s="15">
        <v>24</v>
      </c>
      <c r="N48" s="15">
        <v>24</v>
      </c>
      <c r="O48" s="15">
        <v>24</v>
      </c>
      <c r="P48" s="15">
        <v>24</v>
      </c>
      <c r="Q48" s="15">
        <v>24</v>
      </c>
      <c r="R48" s="44">
        <f>Q48-P48</f>
        <v>0</v>
      </c>
      <c r="S48" s="17"/>
      <c r="T48" s="15">
        <f>+Q48</f>
        <v>24</v>
      </c>
      <c r="U48" s="17"/>
      <c r="V48" s="15">
        <f>E48+F48+G48+H48+I48+J48+K48+L48+M48+N48+O48+P48</f>
        <v>284</v>
      </c>
      <c r="W48" s="17"/>
    </row>
    <row r="49" spans="1:23" ht="14.25" customHeight="1" x14ac:dyDescent="0.2">
      <c r="C49" s="30" t="s">
        <v>51</v>
      </c>
      <c r="D49" s="21">
        <f>SUM(D47:D48)</f>
        <v>64</v>
      </c>
      <c r="E49" s="21">
        <f>SUM(E47:E48)</f>
        <v>79</v>
      </c>
      <c r="F49" s="21">
        <f>SUM(F47:F48)</f>
        <v>91</v>
      </c>
      <c r="G49" s="21">
        <f t="shared" ref="G49:O49" si="15">SUM(G47:G48)</f>
        <v>259</v>
      </c>
      <c r="H49" s="21">
        <f>SUM(H47:H48)</f>
        <v>79</v>
      </c>
      <c r="I49" s="21">
        <f t="shared" si="15"/>
        <v>98</v>
      </c>
      <c r="J49" s="21">
        <f t="shared" si="15"/>
        <v>506</v>
      </c>
      <c r="K49" s="21">
        <f>SUM(K47:K48)</f>
        <v>119</v>
      </c>
      <c r="L49" s="21">
        <f t="shared" si="15"/>
        <v>101</v>
      </c>
      <c r="M49" s="21">
        <f t="shared" si="15"/>
        <v>110</v>
      </c>
      <c r="N49" s="21">
        <f>SUM(N47:N48)</f>
        <v>130</v>
      </c>
      <c r="O49" s="21">
        <f t="shared" si="15"/>
        <v>96</v>
      </c>
      <c r="P49" s="21">
        <f>SUM(P47:P48)</f>
        <v>61</v>
      </c>
      <c r="Q49" s="21">
        <f>SUM(Q47:Q48)</f>
        <v>79</v>
      </c>
      <c r="R49" s="21">
        <f>SUM(R47:R48)</f>
        <v>18</v>
      </c>
      <c r="S49" s="32"/>
      <c r="T49" s="21">
        <f>SUM(T47:T48)</f>
        <v>79</v>
      </c>
      <c r="U49" s="32"/>
      <c r="V49" s="21">
        <f>SUM(V47:V48)</f>
        <v>1729</v>
      </c>
      <c r="W49" s="32"/>
    </row>
    <row r="50" spans="1:23" ht="14.25" customHeight="1" x14ac:dyDescent="0.2">
      <c r="C50" s="30"/>
      <c r="D50" s="15"/>
      <c r="E50" s="15"/>
      <c r="F50" s="16" t="s">
        <v>27</v>
      </c>
      <c r="G50" s="15"/>
      <c r="H50" s="15"/>
      <c r="I50" s="15"/>
      <c r="J50" s="15"/>
      <c r="K50" s="15"/>
      <c r="L50" s="15"/>
      <c r="M50" s="15" t="s">
        <v>27</v>
      </c>
      <c r="N50" s="15"/>
      <c r="O50" s="15"/>
      <c r="P50" s="15"/>
      <c r="Q50" s="15"/>
      <c r="R50" s="15"/>
      <c r="S50" s="17"/>
      <c r="T50" s="15"/>
      <c r="U50" s="17"/>
      <c r="V50" s="15"/>
      <c r="W50" s="17"/>
    </row>
    <row r="51" spans="1:23" ht="14.25" customHeight="1" x14ac:dyDescent="0.2">
      <c r="C51" s="30" t="s">
        <v>54</v>
      </c>
      <c r="F51" s="16" t="s">
        <v>27</v>
      </c>
      <c r="M51" s="15" t="s">
        <v>27</v>
      </c>
      <c r="R51" s="15" t="s">
        <v>27</v>
      </c>
    </row>
    <row r="52" spans="1:23" ht="14.25" customHeight="1" x14ac:dyDescent="0.2">
      <c r="A52" s="1">
        <v>64910000001</v>
      </c>
      <c r="C52" s="14" t="s">
        <v>55</v>
      </c>
      <c r="D52" s="15">
        <v>22</v>
      </c>
      <c r="E52" s="15">
        <v>22</v>
      </c>
      <c r="F52" s="16">
        <v>22</v>
      </c>
      <c r="G52" s="15">
        <v>22</v>
      </c>
      <c r="H52" s="15">
        <v>22</v>
      </c>
      <c r="I52" s="15">
        <v>22</v>
      </c>
      <c r="J52" s="15">
        <v>22</v>
      </c>
      <c r="K52" s="15">
        <v>22</v>
      </c>
      <c r="L52" s="15">
        <v>22</v>
      </c>
      <c r="M52" s="15">
        <v>22</v>
      </c>
      <c r="N52" s="15">
        <v>22</v>
      </c>
      <c r="O52" s="15">
        <v>22</v>
      </c>
      <c r="P52" s="15">
        <v>22</v>
      </c>
      <c r="Q52" s="15">
        <v>24</v>
      </c>
      <c r="R52" s="15">
        <f>Q52-P52</f>
        <v>2</v>
      </c>
      <c r="S52" s="17"/>
      <c r="T52" s="15">
        <f>+Q52</f>
        <v>24</v>
      </c>
      <c r="U52" s="17"/>
      <c r="V52" s="15">
        <f t="shared" ref="V52:V66" si="16">E52+F52+G52+H52+I52+J52+K52+L52+M52+N52+O52+P52</f>
        <v>264</v>
      </c>
      <c r="W52" s="17"/>
    </row>
    <row r="53" spans="1:23" ht="14.25" customHeight="1" x14ac:dyDescent="0.2">
      <c r="C53" s="14" t="s">
        <v>56</v>
      </c>
      <c r="D53" s="15">
        <v>0</v>
      </c>
      <c r="E53" s="15">
        <v>0</v>
      </c>
      <c r="F53" s="16">
        <v>0</v>
      </c>
      <c r="G53" s="15">
        <v>0</v>
      </c>
      <c r="H53" s="15">
        <v>0</v>
      </c>
      <c r="I53" s="15">
        <v>0</v>
      </c>
      <c r="J53" s="15">
        <v>0</v>
      </c>
      <c r="K53" s="15">
        <v>0</v>
      </c>
      <c r="L53" s="15">
        <v>0</v>
      </c>
      <c r="M53" s="15">
        <v>0</v>
      </c>
      <c r="N53" s="15">
        <v>0</v>
      </c>
      <c r="O53" s="15">
        <v>0</v>
      </c>
      <c r="P53" s="15">
        <v>0</v>
      </c>
      <c r="Q53" s="15">
        <v>0</v>
      </c>
      <c r="R53" s="15">
        <f t="shared" ref="R53:R66" si="17">Q53-P53</f>
        <v>0</v>
      </c>
      <c r="S53" s="17"/>
      <c r="T53" s="15">
        <f t="shared" ref="T53:T65" si="18">+Q53</f>
        <v>0</v>
      </c>
      <c r="U53" s="17"/>
      <c r="V53" s="15">
        <f t="shared" si="16"/>
        <v>0</v>
      </c>
      <c r="W53" s="17"/>
    </row>
    <row r="54" spans="1:23" ht="14.25" customHeight="1" x14ac:dyDescent="0.2">
      <c r="C54" s="14" t="s">
        <v>57</v>
      </c>
      <c r="D54" s="1">
        <v>0</v>
      </c>
      <c r="F54" s="16"/>
      <c r="M54" s="15"/>
      <c r="O54" s="1">
        <v>0</v>
      </c>
      <c r="P54" s="1">
        <v>0</v>
      </c>
      <c r="Q54" s="1">
        <v>0</v>
      </c>
      <c r="R54" s="15">
        <f t="shared" si="17"/>
        <v>0</v>
      </c>
      <c r="T54" s="15">
        <f t="shared" si="18"/>
        <v>0</v>
      </c>
      <c r="V54" s="15">
        <f t="shared" si="16"/>
        <v>0</v>
      </c>
    </row>
    <row r="55" spans="1:23" ht="14.25" customHeight="1" x14ac:dyDescent="0.2">
      <c r="A55" s="1">
        <v>64910000016</v>
      </c>
      <c r="C55" s="14" t="s">
        <v>58</v>
      </c>
      <c r="D55" s="15">
        <v>6</v>
      </c>
      <c r="E55" s="15">
        <v>0</v>
      </c>
      <c r="F55" s="16">
        <v>10</v>
      </c>
      <c r="G55" s="15">
        <v>6</v>
      </c>
      <c r="H55" s="15">
        <v>6</v>
      </c>
      <c r="I55" s="15">
        <v>6</v>
      </c>
      <c r="J55" s="15">
        <v>7</v>
      </c>
      <c r="K55" s="15">
        <v>6</v>
      </c>
      <c r="L55" s="15">
        <v>6</v>
      </c>
      <c r="M55" s="15">
        <v>6</v>
      </c>
      <c r="N55" s="15">
        <v>6</v>
      </c>
      <c r="O55" s="15">
        <v>6</v>
      </c>
      <c r="P55" s="15">
        <v>-1</v>
      </c>
      <c r="Q55" s="15">
        <v>6</v>
      </c>
      <c r="R55" s="15">
        <f t="shared" si="17"/>
        <v>7</v>
      </c>
      <c r="S55" s="17"/>
      <c r="T55" s="15">
        <f t="shared" si="18"/>
        <v>6</v>
      </c>
      <c r="U55" s="17"/>
      <c r="V55" s="15">
        <f t="shared" si="16"/>
        <v>64</v>
      </c>
      <c r="W55" s="17"/>
    </row>
    <row r="56" spans="1:23" ht="14.25" customHeight="1" x14ac:dyDescent="0.2">
      <c r="C56" s="14" t="s">
        <v>59</v>
      </c>
      <c r="D56" s="15">
        <v>0</v>
      </c>
      <c r="E56" s="15">
        <v>0</v>
      </c>
      <c r="F56" s="16">
        <v>0</v>
      </c>
      <c r="G56" s="15">
        <v>0</v>
      </c>
      <c r="H56" s="15">
        <v>0</v>
      </c>
      <c r="I56" s="15">
        <v>0</v>
      </c>
      <c r="J56" s="15">
        <v>0</v>
      </c>
      <c r="K56" s="15">
        <v>0</v>
      </c>
      <c r="L56" s="15">
        <v>0</v>
      </c>
      <c r="M56" s="15">
        <v>0</v>
      </c>
      <c r="N56" s="15">
        <v>0</v>
      </c>
      <c r="O56" s="15">
        <v>0</v>
      </c>
      <c r="P56" s="15">
        <v>0</v>
      </c>
      <c r="Q56" s="15">
        <v>0</v>
      </c>
      <c r="R56" s="15">
        <f t="shared" si="17"/>
        <v>0</v>
      </c>
      <c r="S56" s="17"/>
      <c r="T56" s="15">
        <f t="shared" si="18"/>
        <v>0</v>
      </c>
      <c r="U56" s="17"/>
      <c r="V56" s="15">
        <f t="shared" si="16"/>
        <v>0</v>
      </c>
      <c r="W56" s="17"/>
    </row>
    <row r="57" spans="1:23" ht="14.25" customHeight="1" x14ac:dyDescent="0.2">
      <c r="C57" s="14" t="s">
        <v>60</v>
      </c>
      <c r="D57" s="1">
        <v>0</v>
      </c>
      <c r="E57" s="1">
        <v>0</v>
      </c>
      <c r="F57" s="16">
        <v>0</v>
      </c>
      <c r="G57" s="1">
        <v>0</v>
      </c>
      <c r="H57" s="1">
        <v>0</v>
      </c>
      <c r="I57" s="1">
        <v>0</v>
      </c>
      <c r="J57" s="1">
        <v>0</v>
      </c>
      <c r="K57" s="1">
        <v>0</v>
      </c>
      <c r="L57" s="1">
        <v>4</v>
      </c>
      <c r="M57" s="15">
        <v>0</v>
      </c>
      <c r="N57" s="1">
        <v>0</v>
      </c>
      <c r="O57" s="1">
        <v>0</v>
      </c>
      <c r="P57" s="1">
        <v>0</v>
      </c>
      <c r="Q57" s="1">
        <v>0</v>
      </c>
      <c r="R57" s="15">
        <f t="shared" si="17"/>
        <v>0</v>
      </c>
      <c r="T57" s="15">
        <f t="shared" si="18"/>
        <v>0</v>
      </c>
      <c r="V57" s="15">
        <f t="shared" si="16"/>
        <v>4</v>
      </c>
    </row>
    <row r="58" spans="1:23" ht="14.25" customHeight="1" x14ac:dyDescent="0.2">
      <c r="C58" s="14" t="s">
        <v>61</v>
      </c>
      <c r="D58" s="15">
        <v>0</v>
      </c>
      <c r="E58" s="15">
        <v>0</v>
      </c>
      <c r="F58" s="16">
        <v>0</v>
      </c>
      <c r="G58" s="15">
        <v>0</v>
      </c>
      <c r="H58" s="15">
        <v>0</v>
      </c>
      <c r="I58" s="15">
        <v>0</v>
      </c>
      <c r="J58" s="15">
        <v>0</v>
      </c>
      <c r="K58" s="15">
        <v>0</v>
      </c>
      <c r="L58" s="15">
        <v>0</v>
      </c>
      <c r="M58" s="15">
        <v>0</v>
      </c>
      <c r="N58" s="15">
        <v>0</v>
      </c>
      <c r="O58" s="15">
        <v>0</v>
      </c>
      <c r="P58" s="15">
        <v>0</v>
      </c>
      <c r="Q58" s="15">
        <v>0</v>
      </c>
      <c r="R58" s="15">
        <f t="shared" si="17"/>
        <v>0</v>
      </c>
      <c r="S58" s="17"/>
      <c r="T58" s="15">
        <f t="shared" si="18"/>
        <v>0</v>
      </c>
      <c r="U58" s="17"/>
      <c r="V58" s="15">
        <f t="shared" si="16"/>
        <v>0</v>
      </c>
      <c r="W58" s="17"/>
    </row>
    <row r="59" spans="1:23" ht="14.25" customHeight="1" x14ac:dyDescent="0.2">
      <c r="A59" s="1">
        <v>64910000011</v>
      </c>
      <c r="C59" s="14" t="s">
        <v>62</v>
      </c>
      <c r="D59" s="15">
        <v>2</v>
      </c>
      <c r="E59" s="15">
        <v>2</v>
      </c>
      <c r="F59" s="16">
        <f>3-2</f>
        <v>1</v>
      </c>
      <c r="G59" s="15">
        <v>1</v>
      </c>
      <c r="H59" s="15">
        <v>2</v>
      </c>
      <c r="I59" s="15">
        <v>2</v>
      </c>
      <c r="J59" s="15">
        <v>2</v>
      </c>
      <c r="K59" s="15">
        <v>2</v>
      </c>
      <c r="L59" s="15">
        <v>2</v>
      </c>
      <c r="M59" s="15">
        <v>2</v>
      </c>
      <c r="N59" s="15">
        <v>2</v>
      </c>
      <c r="O59" s="15">
        <v>2</v>
      </c>
      <c r="P59" s="15">
        <v>3</v>
      </c>
      <c r="Q59" s="15">
        <v>2</v>
      </c>
      <c r="R59" s="15">
        <f t="shared" si="17"/>
        <v>-1</v>
      </c>
      <c r="S59" s="17"/>
      <c r="T59" s="15">
        <f t="shared" si="18"/>
        <v>2</v>
      </c>
      <c r="U59" s="17"/>
      <c r="V59" s="15">
        <f t="shared" si="16"/>
        <v>23</v>
      </c>
      <c r="W59" s="17"/>
    </row>
    <row r="60" spans="1:23" ht="14.25" customHeight="1" x14ac:dyDescent="0.2">
      <c r="C60" s="14" t="s">
        <v>63</v>
      </c>
      <c r="D60" s="15">
        <v>5</v>
      </c>
      <c r="E60" s="15">
        <v>5</v>
      </c>
      <c r="F60" s="16">
        <v>4</v>
      </c>
      <c r="G60" s="15">
        <v>4</v>
      </c>
      <c r="H60" s="15">
        <v>5</v>
      </c>
      <c r="I60" s="15">
        <v>0</v>
      </c>
      <c r="J60" s="15">
        <v>0</v>
      </c>
      <c r="K60" s="15">
        <v>0</v>
      </c>
      <c r="L60" s="15">
        <v>0</v>
      </c>
      <c r="M60" s="15">
        <v>0</v>
      </c>
      <c r="N60" s="15">
        <v>3</v>
      </c>
      <c r="O60" s="15">
        <v>3</v>
      </c>
      <c r="P60" s="15">
        <v>3</v>
      </c>
      <c r="Q60" s="15">
        <v>0</v>
      </c>
      <c r="R60" s="15">
        <f t="shared" si="17"/>
        <v>-3</v>
      </c>
      <c r="S60" s="17"/>
      <c r="T60" s="15">
        <f t="shared" si="18"/>
        <v>0</v>
      </c>
      <c r="U60" s="17"/>
      <c r="V60" s="15">
        <f t="shared" si="16"/>
        <v>27</v>
      </c>
      <c r="W60" s="17"/>
    </row>
    <row r="61" spans="1:23" ht="14.25" customHeight="1" x14ac:dyDescent="0.2">
      <c r="C61" s="14" t="s">
        <v>64</v>
      </c>
      <c r="D61" s="15">
        <v>1</v>
      </c>
      <c r="E61" s="15">
        <v>0</v>
      </c>
      <c r="F61" s="16">
        <f>3+2</f>
        <v>5</v>
      </c>
      <c r="G61" s="15">
        <v>0</v>
      </c>
      <c r="H61" s="15">
        <v>3</v>
      </c>
      <c r="I61" s="15">
        <v>0</v>
      </c>
      <c r="J61" s="15">
        <v>0</v>
      </c>
      <c r="K61" s="15">
        <v>1</v>
      </c>
      <c r="L61" s="15">
        <v>0</v>
      </c>
      <c r="M61" s="15">
        <v>0</v>
      </c>
      <c r="N61" s="15">
        <v>3</v>
      </c>
      <c r="O61" s="15">
        <v>1</v>
      </c>
      <c r="P61" s="15">
        <v>0</v>
      </c>
      <c r="Q61" s="15">
        <v>3</v>
      </c>
      <c r="R61" s="15">
        <f t="shared" si="17"/>
        <v>3</v>
      </c>
      <c r="S61" s="17"/>
      <c r="T61" s="15">
        <f t="shared" si="18"/>
        <v>3</v>
      </c>
      <c r="U61" s="17"/>
      <c r="V61" s="15">
        <f t="shared" si="16"/>
        <v>13</v>
      </c>
      <c r="W61" s="17"/>
    </row>
    <row r="62" spans="1:23" ht="14.25" customHeight="1" x14ac:dyDescent="0.2">
      <c r="C62" s="14" t="s">
        <v>65</v>
      </c>
      <c r="D62" s="15">
        <v>2</v>
      </c>
      <c r="E62" s="15">
        <v>2</v>
      </c>
      <c r="F62" s="16">
        <v>2</v>
      </c>
      <c r="G62" s="15">
        <v>2</v>
      </c>
      <c r="H62" s="15">
        <v>2</v>
      </c>
      <c r="I62" s="15">
        <v>3</v>
      </c>
      <c r="J62" s="15">
        <v>6</v>
      </c>
      <c r="K62" s="15">
        <v>6</v>
      </c>
      <c r="L62" s="15">
        <v>5</v>
      </c>
      <c r="M62" s="15">
        <v>6</v>
      </c>
      <c r="N62" s="15">
        <v>6</v>
      </c>
      <c r="O62" s="15">
        <v>5</v>
      </c>
      <c r="P62" s="15">
        <v>4</v>
      </c>
      <c r="Q62" s="15">
        <v>4</v>
      </c>
      <c r="R62" s="15">
        <f t="shared" si="17"/>
        <v>0</v>
      </c>
      <c r="S62" s="17"/>
      <c r="T62" s="15">
        <f t="shared" si="18"/>
        <v>4</v>
      </c>
      <c r="U62" s="17"/>
      <c r="V62" s="15">
        <f t="shared" si="16"/>
        <v>49</v>
      </c>
      <c r="W62" s="17"/>
    </row>
    <row r="63" spans="1:23" ht="14.25" customHeight="1" x14ac:dyDescent="0.2">
      <c r="C63" s="14" t="s">
        <v>66</v>
      </c>
      <c r="D63" s="15">
        <v>19</v>
      </c>
      <c r="E63" s="15">
        <v>8</v>
      </c>
      <c r="F63" s="16">
        <v>8</v>
      </c>
      <c r="G63" s="15">
        <v>8</v>
      </c>
      <c r="H63" s="15">
        <v>8</v>
      </c>
      <c r="I63" s="15">
        <v>8</v>
      </c>
      <c r="J63" s="15">
        <v>8</v>
      </c>
      <c r="K63" s="15">
        <v>13</v>
      </c>
      <c r="L63" s="15">
        <v>14</v>
      </c>
      <c r="M63" s="15">
        <v>14</v>
      </c>
      <c r="N63" s="15">
        <v>8</v>
      </c>
      <c r="O63" s="15">
        <v>8</v>
      </c>
      <c r="P63" s="15">
        <v>8</v>
      </c>
      <c r="Q63" s="15">
        <v>15</v>
      </c>
      <c r="R63" s="15">
        <f t="shared" si="17"/>
        <v>7</v>
      </c>
      <c r="S63" s="17"/>
      <c r="T63" s="15">
        <f t="shared" si="18"/>
        <v>15</v>
      </c>
      <c r="U63" s="17"/>
      <c r="V63" s="15">
        <f t="shared" si="16"/>
        <v>113</v>
      </c>
      <c r="W63" s="17"/>
    </row>
    <row r="64" spans="1:23" ht="14.25" customHeight="1" x14ac:dyDescent="0.2">
      <c r="C64" s="14" t="s">
        <v>67</v>
      </c>
      <c r="D64" s="15">
        <v>0</v>
      </c>
      <c r="E64" s="15">
        <v>0</v>
      </c>
      <c r="F64" s="16">
        <v>0</v>
      </c>
      <c r="G64" s="15">
        <v>0</v>
      </c>
      <c r="H64" s="15">
        <v>9</v>
      </c>
      <c r="I64" s="15">
        <v>0</v>
      </c>
      <c r="J64" s="15">
        <v>0</v>
      </c>
      <c r="K64" s="15">
        <v>0</v>
      </c>
      <c r="L64" s="15">
        <v>0</v>
      </c>
      <c r="M64" s="15">
        <v>0</v>
      </c>
      <c r="N64" s="15">
        <v>0</v>
      </c>
      <c r="O64" s="15">
        <v>0</v>
      </c>
      <c r="P64" s="15">
        <v>4</v>
      </c>
      <c r="Q64" s="15">
        <v>2</v>
      </c>
      <c r="R64" s="15">
        <f t="shared" si="17"/>
        <v>-2</v>
      </c>
      <c r="S64" s="17"/>
      <c r="T64" s="15">
        <f t="shared" si="18"/>
        <v>2</v>
      </c>
      <c r="U64" s="17"/>
      <c r="V64" s="15">
        <f t="shared" si="16"/>
        <v>13</v>
      </c>
      <c r="W64" s="17"/>
    </row>
    <row r="65" spans="3:25" ht="14.25" customHeight="1" x14ac:dyDescent="0.2">
      <c r="C65" s="14" t="s">
        <v>68</v>
      </c>
      <c r="D65" s="15">
        <v>6</v>
      </c>
      <c r="E65" s="15">
        <v>6</v>
      </c>
      <c r="F65" s="16">
        <v>36</v>
      </c>
      <c r="G65" s="15">
        <v>13</v>
      </c>
      <c r="H65" s="15">
        <v>4</v>
      </c>
      <c r="I65" s="15">
        <v>4</v>
      </c>
      <c r="J65" s="15">
        <v>4</v>
      </c>
      <c r="K65" s="15">
        <v>13</v>
      </c>
      <c r="L65" s="15">
        <v>8</v>
      </c>
      <c r="M65" s="15">
        <v>4</v>
      </c>
      <c r="N65" s="15">
        <v>4</v>
      </c>
      <c r="O65" s="15">
        <v>4</v>
      </c>
      <c r="P65" s="15">
        <v>0</v>
      </c>
      <c r="Q65" s="15">
        <v>0</v>
      </c>
      <c r="R65" s="15">
        <f t="shared" si="17"/>
        <v>0</v>
      </c>
      <c r="S65" s="17"/>
      <c r="T65" s="15">
        <f t="shared" si="18"/>
        <v>0</v>
      </c>
      <c r="U65" s="17"/>
      <c r="V65" s="15">
        <f t="shared" si="16"/>
        <v>100</v>
      </c>
      <c r="W65" s="17"/>
    </row>
    <row r="66" spans="3:25" ht="14.25" customHeight="1" x14ac:dyDescent="0.2">
      <c r="C66" s="14" t="s">
        <v>69</v>
      </c>
      <c r="D66" s="25">
        <v>9</v>
      </c>
      <c r="E66" s="25">
        <v>7</v>
      </c>
      <c r="F66" s="26">
        <v>5</v>
      </c>
      <c r="G66" s="25">
        <f>44-15</f>
        <v>29</v>
      </c>
      <c r="H66" s="25">
        <v>9</v>
      </c>
      <c r="I66" s="25">
        <v>5</v>
      </c>
      <c r="J66" s="25">
        <v>5</v>
      </c>
      <c r="K66" s="25">
        <v>34</v>
      </c>
      <c r="L66" s="25">
        <v>12</v>
      </c>
      <c r="M66" s="25">
        <v>13</v>
      </c>
      <c r="N66" s="25">
        <v>16</v>
      </c>
      <c r="O66" s="25">
        <v>12</v>
      </c>
      <c r="P66" s="25">
        <v>3</v>
      </c>
      <c r="Q66" s="49">
        <v>7</v>
      </c>
      <c r="R66" s="15">
        <f t="shared" si="17"/>
        <v>4</v>
      </c>
      <c r="S66" s="19"/>
      <c r="T66" s="15">
        <f>+Q66</f>
        <v>7</v>
      </c>
      <c r="U66" s="19"/>
      <c r="V66" s="15">
        <f t="shared" si="16"/>
        <v>150</v>
      </c>
      <c r="W66" s="19"/>
    </row>
    <row r="67" spans="3:25" s="24" customFormat="1" ht="14.25" customHeight="1" x14ac:dyDescent="0.2">
      <c r="C67" s="30" t="s">
        <v>54</v>
      </c>
      <c r="D67" s="33">
        <f t="shared" ref="D67:P67" si="19">SUM(D52:D66)</f>
        <v>72</v>
      </c>
      <c r="E67" s="33">
        <f t="shared" si="19"/>
        <v>52</v>
      </c>
      <c r="F67" s="33">
        <f>SUM(F52:F66)</f>
        <v>93</v>
      </c>
      <c r="G67" s="33">
        <f t="shared" si="19"/>
        <v>85</v>
      </c>
      <c r="H67" s="33">
        <f t="shared" si="19"/>
        <v>70</v>
      </c>
      <c r="I67" s="33">
        <f>SUM(I52:I66)</f>
        <v>50</v>
      </c>
      <c r="J67" s="33">
        <f t="shared" si="19"/>
        <v>54</v>
      </c>
      <c r="K67" s="33">
        <f t="shared" si="19"/>
        <v>97</v>
      </c>
      <c r="L67" s="33">
        <f t="shared" si="19"/>
        <v>73</v>
      </c>
      <c r="M67" s="33">
        <f t="shared" si="19"/>
        <v>67</v>
      </c>
      <c r="N67" s="33">
        <f t="shared" si="19"/>
        <v>70</v>
      </c>
      <c r="O67" s="33">
        <f t="shared" si="19"/>
        <v>63</v>
      </c>
      <c r="P67" s="33">
        <f t="shared" si="19"/>
        <v>46</v>
      </c>
      <c r="Q67" s="33">
        <f>SUM(Q52:Q66)</f>
        <v>63</v>
      </c>
      <c r="R67" s="15">
        <f>SUM(R52:R66)</f>
        <v>17</v>
      </c>
      <c r="S67" s="34"/>
      <c r="T67" s="33">
        <f>SUM(T52:T66)</f>
        <v>63</v>
      </c>
      <c r="U67" s="34"/>
      <c r="V67" s="33">
        <f>SUM(V52:V66)</f>
        <v>820</v>
      </c>
      <c r="W67" s="34"/>
      <c r="Y67" s="33"/>
    </row>
    <row r="68" spans="3:25" s="24" customFormat="1" ht="14.25" customHeight="1" x14ac:dyDescent="0.2">
      <c r="C68" s="30"/>
      <c r="D68" s="33"/>
      <c r="E68" s="33"/>
      <c r="F68" s="16"/>
      <c r="G68" s="33"/>
      <c r="H68" s="33"/>
      <c r="I68" s="33"/>
      <c r="J68" s="33"/>
      <c r="K68" s="33"/>
      <c r="L68" s="33"/>
      <c r="M68" s="15" t="s">
        <v>27</v>
      </c>
      <c r="N68" s="33"/>
      <c r="O68" s="33"/>
      <c r="P68" s="33"/>
      <c r="Q68" s="33"/>
      <c r="R68" s="15"/>
      <c r="S68" s="34"/>
      <c r="T68" s="33"/>
      <c r="U68" s="34"/>
      <c r="V68" s="33"/>
      <c r="W68" s="34"/>
      <c r="Y68" s="33"/>
    </row>
    <row r="69" spans="3:25" ht="14.25" customHeight="1" x14ac:dyDescent="0.2">
      <c r="C69" s="30" t="s">
        <v>70</v>
      </c>
      <c r="F69" s="16"/>
      <c r="M69" s="15" t="s">
        <v>27</v>
      </c>
      <c r="R69" s="15"/>
    </row>
    <row r="70" spans="3:25" ht="14.25" customHeight="1" x14ac:dyDescent="0.2">
      <c r="C70" s="14" t="s">
        <v>71</v>
      </c>
      <c r="D70" s="15">
        <v>24</v>
      </c>
      <c r="E70" s="15">
        <v>18</v>
      </c>
      <c r="F70" s="16">
        <v>19</v>
      </c>
      <c r="G70" s="15">
        <v>32</v>
      </c>
      <c r="H70" s="15">
        <v>21</v>
      </c>
      <c r="I70" s="15">
        <v>14</v>
      </c>
      <c r="J70" s="15">
        <v>26</v>
      </c>
      <c r="K70" s="15">
        <v>66</v>
      </c>
      <c r="L70" s="15">
        <v>21</v>
      </c>
      <c r="M70" s="15">
        <v>25</v>
      </c>
      <c r="N70" s="15">
        <v>24</v>
      </c>
      <c r="O70" s="15">
        <v>17</v>
      </c>
      <c r="P70" s="15">
        <v>19</v>
      </c>
      <c r="Q70" s="15">
        <v>12</v>
      </c>
      <c r="R70" s="44">
        <f>P70-Q70</f>
        <v>7</v>
      </c>
      <c r="S70" s="17"/>
      <c r="T70" s="15">
        <f>+Q70</f>
        <v>12</v>
      </c>
      <c r="U70" s="17"/>
      <c r="V70" s="15">
        <f>E70+F70+G70+H70+I70+J70+K70+L70+M70+N70+O70+P70</f>
        <v>302</v>
      </c>
      <c r="W70" s="17"/>
    </row>
    <row r="71" spans="3:25" ht="14.25" customHeight="1" x14ac:dyDescent="0.2">
      <c r="C71" s="14" t="s">
        <v>72</v>
      </c>
      <c r="D71" s="15">
        <v>0</v>
      </c>
      <c r="E71" s="15">
        <v>0</v>
      </c>
      <c r="F71" s="16">
        <v>0</v>
      </c>
      <c r="G71" s="15">
        <v>0</v>
      </c>
      <c r="H71" s="15">
        <v>0</v>
      </c>
      <c r="I71" s="15">
        <v>4</v>
      </c>
      <c r="J71" s="15">
        <v>1</v>
      </c>
      <c r="K71" s="15">
        <v>0</v>
      </c>
      <c r="L71" s="15">
        <v>0</v>
      </c>
      <c r="M71" s="15">
        <v>0</v>
      </c>
      <c r="N71" s="15">
        <v>0</v>
      </c>
      <c r="O71" s="15">
        <v>0</v>
      </c>
      <c r="P71" s="15">
        <v>6</v>
      </c>
      <c r="Q71" s="15">
        <v>20</v>
      </c>
      <c r="R71" s="44">
        <f t="shared" ref="R71:R74" si="20">P71-Q71</f>
        <v>-14</v>
      </c>
      <c r="S71" s="17"/>
      <c r="T71" s="15">
        <f t="shared" ref="T71:T73" si="21">+Q71</f>
        <v>20</v>
      </c>
      <c r="U71" s="17"/>
      <c r="V71" s="15">
        <f>E71+F71+G71+H71+I71+J71+K71+L71+M71+N71+O71+P71</f>
        <v>11</v>
      </c>
      <c r="W71" s="17"/>
    </row>
    <row r="72" spans="3:25" ht="14.25" customHeight="1" x14ac:dyDescent="0.2">
      <c r="C72" s="14" t="s">
        <v>73</v>
      </c>
      <c r="D72" s="15">
        <v>29</v>
      </c>
      <c r="E72" s="15">
        <v>0</v>
      </c>
      <c r="F72" s="16">
        <v>0</v>
      </c>
      <c r="G72" s="15">
        <v>0</v>
      </c>
      <c r="H72" s="15">
        <v>0</v>
      </c>
      <c r="I72" s="15">
        <v>0</v>
      </c>
      <c r="J72" s="15">
        <v>0</v>
      </c>
      <c r="K72" s="15">
        <v>0</v>
      </c>
      <c r="L72" s="15">
        <v>0</v>
      </c>
      <c r="M72" s="15">
        <v>0</v>
      </c>
      <c r="N72" s="15">
        <v>0</v>
      </c>
      <c r="O72" s="15">
        <v>0</v>
      </c>
      <c r="P72" s="15">
        <v>0</v>
      </c>
      <c r="Q72" s="15">
        <v>0</v>
      </c>
      <c r="R72" s="44">
        <f t="shared" si="20"/>
        <v>0</v>
      </c>
      <c r="S72" s="17"/>
      <c r="T72" s="15">
        <f t="shared" si="21"/>
        <v>0</v>
      </c>
      <c r="U72" s="17"/>
      <c r="V72" s="15">
        <f>E72+F72+G72+H72+I72+J72+K72+L72+M72+N72+O72+P72</f>
        <v>0</v>
      </c>
      <c r="W72" s="17"/>
    </row>
    <row r="73" spans="3:25" ht="14.25" customHeight="1" x14ac:dyDescent="0.2">
      <c r="C73" s="35" t="s">
        <v>74</v>
      </c>
      <c r="D73" s="15">
        <v>2</v>
      </c>
      <c r="E73" s="15">
        <v>2</v>
      </c>
      <c r="F73" s="16">
        <v>2</v>
      </c>
      <c r="G73" s="15">
        <v>2</v>
      </c>
      <c r="H73" s="15">
        <v>2</v>
      </c>
      <c r="I73" s="15">
        <v>2</v>
      </c>
      <c r="J73" s="15">
        <v>2</v>
      </c>
      <c r="K73" s="15">
        <v>2</v>
      </c>
      <c r="L73" s="15">
        <v>2</v>
      </c>
      <c r="M73" s="15">
        <v>2</v>
      </c>
      <c r="N73" s="15">
        <v>2</v>
      </c>
      <c r="O73" s="15">
        <v>2</v>
      </c>
      <c r="P73" s="15">
        <v>2</v>
      </c>
      <c r="Q73" s="15">
        <v>2</v>
      </c>
      <c r="R73" s="44">
        <f t="shared" si="20"/>
        <v>0</v>
      </c>
      <c r="S73" s="17"/>
      <c r="T73" s="15">
        <f t="shared" si="21"/>
        <v>2</v>
      </c>
      <c r="U73" s="17"/>
      <c r="V73" s="15">
        <f>E73+F73+G73+H73+I73+J73+K73+L73+M73+N73+O73+P73</f>
        <v>24</v>
      </c>
      <c r="W73" s="17"/>
    </row>
    <row r="74" spans="3:25" ht="14.25" customHeight="1" x14ac:dyDescent="0.2">
      <c r="C74" s="14" t="s">
        <v>75</v>
      </c>
      <c r="D74" s="15">
        <v>4</v>
      </c>
      <c r="E74" s="15">
        <v>4</v>
      </c>
      <c r="F74" s="16">
        <v>5</v>
      </c>
      <c r="G74" s="15">
        <v>3</v>
      </c>
      <c r="H74" s="15">
        <v>3</v>
      </c>
      <c r="I74" s="15">
        <v>0</v>
      </c>
      <c r="J74" s="15">
        <v>2</v>
      </c>
      <c r="K74" s="15">
        <v>9</v>
      </c>
      <c r="L74" s="15">
        <v>5</v>
      </c>
      <c r="M74" s="15">
        <v>9</v>
      </c>
      <c r="N74" s="15">
        <v>10</v>
      </c>
      <c r="O74" s="15">
        <v>3</v>
      </c>
      <c r="P74" s="15">
        <v>17</v>
      </c>
      <c r="Q74" s="15">
        <v>8</v>
      </c>
      <c r="R74" s="44">
        <f t="shared" si="20"/>
        <v>9</v>
      </c>
      <c r="S74" s="19"/>
      <c r="T74" s="15">
        <f>+Q74</f>
        <v>8</v>
      </c>
      <c r="U74" s="19"/>
      <c r="V74" s="15">
        <f>E74+F74+G74+H74+I74+J74+K74+L74+M74+N74+O74+P74</f>
        <v>70</v>
      </c>
      <c r="W74" s="19"/>
    </row>
    <row r="75" spans="3:25" ht="14.25" customHeight="1" x14ac:dyDescent="0.2">
      <c r="C75" s="30" t="s">
        <v>70</v>
      </c>
      <c r="D75" s="28">
        <f t="shared" ref="D75:R75" si="22">SUM(D70:D74)</f>
        <v>59</v>
      </c>
      <c r="E75" s="28">
        <f t="shared" si="22"/>
        <v>24</v>
      </c>
      <c r="F75" s="28">
        <f t="shared" si="22"/>
        <v>26</v>
      </c>
      <c r="G75" s="28">
        <f t="shared" si="22"/>
        <v>37</v>
      </c>
      <c r="H75" s="28">
        <f t="shared" si="22"/>
        <v>26</v>
      </c>
      <c r="I75" s="28">
        <f t="shared" si="22"/>
        <v>20</v>
      </c>
      <c r="J75" s="28">
        <f t="shared" si="22"/>
        <v>31</v>
      </c>
      <c r="K75" s="28">
        <f t="shared" si="22"/>
        <v>77</v>
      </c>
      <c r="L75" s="28">
        <f t="shared" si="22"/>
        <v>28</v>
      </c>
      <c r="M75" s="28">
        <f t="shared" si="22"/>
        <v>36</v>
      </c>
      <c r="N75" s="28">
        <f t="shared" si="22"/>
        <v>36</v>
      </c>
      <c r="O75" s="28">
        <f t="shared" si="22"/>
        <v>22</v>
      </c>
      <c r="P75" s="28">
        <f t="shared" si="22"/>
        <v>44</v>
      </c>
      <c r="Q75" s="28">
        <f>SUM(Q70:Q74)</f>
        <v>42</v>
      </c>
      <c r="R75" s="28">
        <f t="shared" si="22"/>
        <v>2</v>
      </c>
      <c r="S75" s="19"/>
      <c r="T75" s="25">
        <f>SUM(T70:T74)</f>
        <v>42</v>
      </c>
      <c r="U75" s="19"/>
      <c r="V75" s="25">
        <f>SUM(V70:V74)</f>
        <v>407</v>
      </c>
      <c r="W75" s="19"/>
    </row>
    <row r="76" spans="3:25" ht="14.25" customHeight="1" x14ac:dyDescent="0.2">
      <c r="C76" s="30"/>
      <c r="D76" s="15"/>
      <c r="E76" s="15"/>
      <c r="F76" s="16"/>
      <c r="G76" s="15"/>
      <c r="H76" s="15"/>
      <c r="I76" s="15"/>
      <c r="J76" s="15"/>
      <c r="K76" s="15"/>
      <c r="L76" s="15"/>
      <c r="M76" s="15" t="s">
        <v>27</v>
      </c>
      <c r="N76" s="15"/>
      <c r="O76" s="15"/>
      <c r="P76" s="15"/>
      <c r="Q76" s="15"/>
      <c r="R76" s="15"/>
      <c r="S76" s="17"/>
      <c r="T76" s="15"/>
      <c r="U76" s="17"/>
      <c r="V76" s="15"/>
      <c r="W76" s="17"/>
    </row>
    <row r="77" spans="3:25" ht="14.25" customHeight="1" x14ac:dyDescent="0.2">
      <c r="C77" s="30" t="s">
        <v>76</v>
      </c>
      <c r="D77" s="15">
        <f>SUM(D75+D67+D49+D44+D38)</f>
        <v>338</v>
      </c>
      <c r="E77" s="15">
        <f>SUM(E75+E67+E49+E44+E38)</f>
        <v>291</v>
      </c>
      <c r="F77" s="15">
        <f>SUM(F75+F67+F49+F44+F38)</f>
        <v>381</v>
      </c>
      <c r="G77" s="15">
        <f t="shared" ref="G77:O77" si="23">SUM(G75+G67+G49+G44+G38)</f>
        <v>524</v>
      </c>
      <c r="H77" s="15">
        <f t="shared" si="23"/>
        <v>336</v>
      </c>
      <c r="I77" s="15">
        <f>SUM(I75+I67+I49+I44+I38)</f>
        <v>298</v>
      </c>
      <c r="J77" s="15">
        <f>SUM(J75+J67+J49+J44+J38)</f>
        <v>718</v>
      </c>
      <c r="K77" s="15">
        <f>SUM(K75+K67+K49+K44+K38)</f>
        <v>421</v>
      </c>
      <c r="L77" s="15">
        <f t="shared" si="23"/>
        <v>324</v>
      </c>
      <c r="M77" s="15">
        <f t="shared" si="23"/>
        <v>342</v>
      </c>
      <c r="N77" s="15">
        <f t="shared" si="23"/>
        <v>353</v>
      </c>
      <c r="O77" s="15">
        <f t="shared" si="23"/>
        <v>294</v>
      </c>
      <c r="P77" s="15">
        <f>SUM(P75+P67+P49+P44+P38)</f>
        <v>255</v>
      </c>
      <c r="Q77" s="15">
        <f>SUM(Q75+Q67+Q49+Q44+Q38)</f>
        <v>299</v>
      </c>
      <c r="R77" s="15">
        <f>SUM(R75+R67+R49+R44+R38)</f>
        <v>48</v>
      </c>
      <c r="S77" s="23"/>
      <c r="T77" s="15">
        <f>+Q77</f>
        <v>299</v>
      </c>
      <c r="U77" s="23">
        <f>+T77/T20</f>
        <v>0.19327731092436976</v>
      </c>
      <c r="V77" s="15">
        <f>E77+F77+G77+H77+I77+J77+K77+L77+M77+N77+O77+P77</f>
        <v>4537</v>
      </c>
      <c r="W77" s="23">
        <f>+V77/V20</f>
        <v>0.40705185716849096</v>
      </c>
    </row>
    <row r="78" spans="3:25" ht="14.25" customHeight="1" x14ac:dyDescent="0.2">
      <c r="C78" s="14"/>
      <c r="F78" s="16"/>
      <c r="M78" s="15" t="s">
        <v>27</v>
      </c>
    </row>
    <row r="79" spans="3:25" ht="14.25" customHeight="1" x14ac:dyDescent="0.2">
      <c r="F79" s="1"/>
      <c r="S79" s="1"/>
      <c r="U79" s="1"/>
      <c r="W79" s="1"/>
    </row>
    <row r="80" spans="3:25" ht="14.25" customHeight="1" x14ac:dyDescent="0.2">
      <c r="C80" s="14"/>
      <c r="F80" s="16"/>
      <c r="J80" s="15"/>
      <c r="M80" s="15"/>
    </row>
    <row r="81" spans="1:23" s="24" customFormat="1" ht="32.25" customHeight="1" x14ac:dyDescent="0.2">
      <c r="C81" s="36" t="s">
        <v>77</v>
      </c>
      <c r="D81" s="37">
        <f>SUM(+D28-D77)</f>
        <v>45</v>
      </c>
      <c r="E81" s="37">
        <f>SUM(+E28-E77)</f>
        <v>20</v>
      </c>
      <c r="F81" s="37">
        <f>SUM(+F28-F77)</f>
        <v>1</v>
      </c>
      <c r="G81" s="37">
        <f>SUM(+G28-G77)</f>
        <v>126</v>
      </c>
      <c r="H81" s="37">
        <f>SUM(+H28-H77)</f>
        <v>1580</v>
      </c>
      <c r="I81" s="37">
        <f>SUM(I28-I77)</f>
        <v>-26</v>
      </c>
      <c r="J81" s="37">
        <f t="shared" ref="J81:O81" si="24">SUM(+J83+J28-J77)</f>
        <v>-129</v>
      </c>
      <c r="K81" s="37">
        <f t="shared" si="24"/>
        <v>-232</v>
      </c>
      <c r="L81" s="37">
        <f t="shared" si="24"/>
        <v>65</v>
      </c>
      <c r="M81" s="37">
        <f t="shared" si="24"/>
        <v>51</v>
      </c>
      <c r="N81" s="37">
        <f>SUM(+N83+N28-N77)</f>
        <v>75</v>
      </c>
      <c r="O81" s="37">
        <f t="shared" si="24"/>
        <v>532</v>
      </c>
      <c r="P81" s="37">
        <f>SUM(+P83+P28-P77)</f>
        <v>252</v>
      </c>
      <c r="Q81" s="37">
        <f>SUM(+Q83+Q28-Q77)</f>
        <v>915</v>
      </c>
      <c r="R81" s="37">
        <f>Q81-P81</f>
        <v>663</v>
      </c>
      <c r="S81" s="37"/>
      <c r="T81" s="37">
        <f>SUM(T28-T77)</f>
        <v>915</v>
      </c>
      <c r="U81" s="38">
        <f>+T81/T20</f>
        <v>0.59146735617323853</v>
      </c>
      <c r="V81" s="37">
        <f>SUM(V28-V77)</f>
        <v>2315</v>
      </c>
      <c r="W81" s="38">
        <f>+V81/V20</f>
        <v>0.207697828817513</v>
      </c>
    </row>
    <row r="82" spans="1:23" ht="14.25" customHeight="1" x14ac:dyDescent="0.2">
      <c r="C82" s="14"/>
      <c r="F82" s="16"/>
      <c r="M82" s="15" t="s">
        <v>27</v>
      </c>
      <c r="R82" s="39"/>
    </row>
    <row r="83" spans="1:23" ht="14.25" customHeight="1" x14ac:dyDescent="0.2">
      <c r="C83" s="18" t="s">
        <v>78</v>
      </c>
      <c r="D83" s="25">
        <v>0</v>
      </c>
      <c r="E83" s="25">
        <v>0</v>
      </c>
      <c r="F83" s="26">
        <v>-595</v>
      </c>
      <c r="G83" s="25">
        <v>-12715</v>
      </c>
      <c r="H83" s="25">
        <f>-6476+190</f>
        <v>-6286</v>
      </c>
      <c r="I83" s="25">
        <v>-80</v>
      </c>
      <c r="J83" s="25">
        <v>0</v>
      </c>
      <c r="K83" s="25">
        <v>0</v>
      </c>
      <c r="L83" s="25">
        <v>0</v>
      </c>
      <c r="M83" s="25">
        <v>0</v>
      </c>
      <c r="N83" s="25">
        <v>0</v>
      </c>
      <c r="O83" s="25">
        <v>0</v>
      </c>
      <c r="P83" s="25">
        <v>0</v>
      </c>
      <c r="Q83" s="49">
        <v>0</v>
      </c>
      <c r="R83" s="15">
        <f>Q83-P83</f>
        <v>0</v>
      </c>
      <c r="S83" s="19"/>
      <c r="T83" s="15">
        <v>0</v>
      </c>
      <c r="U83" s="19"/>
      <c r="V83" s="15">
        <f>E83+F83+G83+H83+I83+J83+K83+L83+M83+N83+O83+P83</f>
        <v>-19676</v>
      </c>
      <c r="W83" s="19"/>
    </row>
    <row r="84" spans="1:23" ht="14.25" customHeight="1" x14ac:dyDescent="0.2">
      <c r="C84" s="14"/>
      <c r="F84" s="16"/>
      <c r="M84" s="15"/>
    </row>
    <row r="85" spans="1:23" ht="14.25" customHeight="1" x14ac:dyDescent="0.2">
      <c r="A85" s="1">
        <v>6490</v>
      </c>
      <c r="C85" s="30" t="s">
        <v>79</v>
      </c>
      <c r="F85" s="16"/>
      <c r="M85" s="15" t="s">
        <v>27</v>
      </c>
      <c r="R85" s="15"/>
    </row>
    <row r="86" spans="1:23" ht="14.25" customHeight="1" x14ac:dyDescent="0.2">
      <c r="C86" s="14" t="s">
        <v>80</v>
      </c>
      <c r="D86" s="15">
        <v>3</v>
      </c>
      <c r="E86" s="15">
        <v>3</v>
      </c>
      <c r="F86" s="16">
        <v>3</v>
      </c>
      <c r="G86" s="15">
        <v>3</v>
      </c>
      <c r="H86" s="15">
        <v>3</v>
      </c>
      <c r="I86" s="15">
        <v>3</v>
      </c>
      <c r="J86" s="15">
        <v>3</v>
      </c>
      <c r="K86" s="15">
        <v>3</v>
      </c>
      <c r="L86" s="15">
        <v>3</v>
      </c>
      <c r="M86" s="15">
        <v>3</v>
      </c>
      <c r="N86" s="15">
        <v>3</v>
      </c>
      <c r="O86" s="15">
        <v>3</v>
      </c>
      <c r="P86" s="15">
        <v>3</v>
      </c>
      <c r="Q86" s="15">
        <v>3</v>
      </c>
      <c r="R86" s="15">
        <f>Q86-P86</f>
        <v>0</v>
      </c>
      <c r="S86" s="17"/>
      <c r="T86" s="15">
        <f>+Q86</f>
        <v>3</v>
      </c>
      <c r="U86" s="17"/>
      <c r="V86" s="15">
        <f>E86+F86+G86+H86+I86+J86+K86+L86+M86+N86+O86+P86</f>
        <v>36</v>
      </c>
      <c r="W86" s="17"/>
    </row>
    <row r="87" spans="1:23" ht="14.25" customHeight="1" x14ac:dyDescent="0.2">
      <c r="C87" s="14" t="s">
        <v>81</v>
      </c>
      <c r="D87" s="15">
        <v>9</v>
      </c>
      <c r="E87" s="15">
        <v>3</v>
      </c>
      <c r="F87" s="16">
        <v>3</v>
      </c>
      <c r="G87" s="15">
        <v>3</v>
      </c>
      <c r="H87" s="15">
        <v>3</v>
      </c>
      <c r="I87" s="15">
        <v>3</v>
      </c>
      <c r="J87" s="15">
        <v>3</v>
      </c>
      <c r="K87" s="15">
        <v>3</v>
      </c>
      <c r="L87" s="15">
        <v>3</v>
      </c>
      <c r="M87" s="15">
        <v>3</v>
      </c>
      <c r="N87" s="15">
        <v>3</v>
      </c>
      <c r="O87" s="15">
        <v>3</v>
      </c>
      <c r="P87" s="15">
        <v>3</v>
      </c>
      <c r="Q87" s="15">
        <v>3</v>
      </c>
      <c r="R87" s="15">
        <f t="shared" ref="R87:R90" si="25">Q87-P87</f>
        <v>0</v>
      </c>
      <c r="S87" s="17"/>
      <c r="T87" s="15">
        <f t="shared" ref="T87:T90" si="26">+Q87</f>
        <v>3</v>
      </c>
      <c r="U87" s="17"/>
      <c r="V87" s="15">
        <f>E87+F87+G87+H87+I87+J87+K87+L87+M87+N87+O87+P87</f>
        <v>36</v>
      </c>
      <c r="W87" s="17"/>
    </row>
    <row r="88" spans="1:23" ht="14.25" customHeight="1" x14ac:dyDescent="0.2">
      <c r="C88" s="14" t="s">
        <v>82</v>
      </c>
      <c r="D88" s="15">
        <v>135</v>
      </c>
      <c r="E88" s="15">
        <v>14</v>
      </c>
      <c r="F88" s="16">
        <v>14</v>
      </c>
      <c r="G88" s="15">
        <v>14</v>
      </c>
      <c r="H88" s="15">
        <v>14</v>
      </c>
      <c r="I88" s="15">
        <v>14</v>
      </c>
      <c r="J88" s="15">
        <v>3</v>
      </c>
      <c r="K88" s="15">
        <v>3</v>
      </c>
      <c r="L88" s="15">
        <v>3</v>
      </c>
      <c r="M88" s="15">
        <v>3</v>
      </c>
      <c r="N88" s="15">
        <v>3</v>
      </c>
      <c r="O88" s="15">
        <v>3</v>
      </c>
      <c r="P88" s="15">
        <v>3</v>
      </c>
      <c r="Q88" s="15">
        <v>3</v>
      </c>
      <c r="R88" s="15">
        <f t="shared" si="25"/>
        <v>0</v>
      </c>
      <c r="S88" s="17"/>
      <c r="T88" s="15">
        <f t="shared" si="26"/>
        <v>3</v>
      </c>
      <c r="U88" s="17"/>
      <c r="V88" s="15">
        <f>E88+F88+G88+H88+I88+J88+K88+L88+M88+N88+O88+P88</f>
        <v>91</v>
      </c>
      <c r="W88" s="17"/>
    </row>
    <row r="89" spans="1:23" ht="14.25" customHeight="1" x14ac:dyDescent="0.2">
      <c r="C89" s="14" t="s">
        <v>83</v>
      </c>
      <c r="D89" s="15">
        <v>1</v>
      </c>
      <c r="E89" s="15">
        <v>1</v>
      </c>
      <c r="F89" s="16">
        <v>1</v>
      </c>
      <c r="G89" s="15">
        <v>1</v>
      </c>
      <c r="H89" s="15">
        <v>1</v>
      </c>
      <c r="I89" s="15">
        <v>1</v>
      </c>
      <c r="J89" s="15">
        <v>1</v>
      </c>
      <c r="K89" s="15">
        <v>1</v>
      </c>
      <c r="L89" s="15">
        <v>1</v>
      </c>
      <c r="M89" s="15">
        <v>1</v>
      </c>
      <c r="N89" s="15">
        <v>1</v>
      </c>
      <c r="O89" s="15">
        <v>1</v>
      </c>
      <c r="P89" s="15">
        <v>1</v>
      </c>
      <c r="Q89" s="15">
        <v>1</v>
      </c>
      <c r="R89" s="15">
        <f t="shared" si="25"/>
        <v>0</v>
      </c>
      <c r="S89" s="17"/>
      <c r="T89" s="15">
        <f t="shared" si="26"/>
        <v>1</v>
      </c>
      <c r="U89" s="17"/>
      <c r="V89" s="15">
        <f>E89+F89+G89+H89+I89+J89+K89+L89+M89+N89+O89+P89</f>
        <v>12</v>
      </c>
      <c r="W89" s="17"/>
    </row>
    <row r="90" spans="1:23" ht="14.25" customHeight="1" x14ac:dyDescent="0.2">
      <c r="C90" s="14" t="s">
        <v>84</v>
      </c>
      <c r="D90" s="15">
        <v>-116</v>
      </c>
      <c r="E90" s="15">
        <v>6</v>
      </c>
      <c r="F90" s="16">
        <v>6</v>
      </c>
      <c r="G90" s="15">
        <v>6</v>
      </c>
      <c r="H90" s="15">
        <v>6</v>
      </c>
      <c r="I90" s="15">
        <v>6</v>
      </c>
      <c r="J90" s="15">
        <v>6</v>
      </c>
      <c r="K90" s="15">
        <v>6</v>
      </c>
      <c r="L90" s="15">
        <v>6</v>
      </c>
      <c r="M90" s="15">
        <v>6</v>
      </c>
      <c r="N90" s="15">
        <v>6</v>
      </c>
      <c r="O90" s="15">
        <v>6</v>
      </c>
      <c r="P90" s="15">
        <v>6</v>
      </c>
      <c r="Q90" s="15">
        <v>6</v>
      </c>
      <c r="R90" s="15">
        <f t="shared" si="25"/>
        <v>0</v>
      </c>
      <c r="S90" s="19"/>
      <c r="T90" s="15">
        <f t="shared" si="26"/>
        <v>6</v>
      </c>
      <c r="U90" s="19"/>
      <c r="V90" s="15">
        <f>E90+F90+G90+H90+I90+J90+K90+L90+M90+N90+O90+P90</f>
        <v>72</v>
      </c>
      <c r="W90" s="19"/>
    </row>
    <row r="91" spans="1:23" ht="14.25" customHeight="1" x14ac:dyDescent="0.2">
      <c r="C91" s="30" t="s">
        <v>85</v>
      </c>
      <c r="D91" s="21">
        <f>SUM(D86:D90)</f>
        <v>32</v>
      </c>
      <c r="E91" s="21">
        <f t="shared" ref="E91:W91" si="27">SUM(E86:E90)</f>
        <v>27</v>
      </c>
      <c r="F91" s="21">
        <f t="shared" si="27"/>
        <v>27</v>
      </c>
      <c r="G91" s="21">
        <f t="shared" si="27"/>
        <v>27</v>
      </c>
      <c r="H91" s="21">
        <f t="shared" si="27"/>
        <v>27</v>
      </c>
      <c r="I91" s="21">
        <f t="shared" si="27"/>
        <v>27</v>
      </c>
      <c r="J91" s="21">
        <f t="shared" si="27"/>
        <v>16</v>
      </c>
      <c r="K91" s="21">
        <f t="shared" si="27"/>
        <v>16</v>
      </c>
      <c r="L91" s="21">
        <f t="shared" si="27"/>
        <v>16</v>
      </c>
      <c r="M91" s="21">
        <f t="shared" si="27"/>
        <v>16</v>
      </c>
      <c r="N91" s="21">
        <f>SUM(N86:N90)</f>
        <v>16</v>
      </c>
      <c r="O91" s="21">
        <f t="shared" si="27"/>
        <v>16</v>
      </c>
      <c r="P91" s="21">
        <f>SUM(P86:P90)</f>
        <v>16</v>
      </c>
      <c r="Q91" s="21">
        <f>SUM(Q86:Q90)</f>
        <v>16</v>
      </c>
      <c r="R91" s="21">
        <f>Q91-P91</f>
        <v>0</v>
      </c>
      <c r="S91" s="21"/>
      <c r="T91" s="21">
        <f>SUM(T86:T90)</f>
        <v>16</v>
      </c>
      <c r="U91" s="21">
        <f t="shared" ref="U91" si="28">SUM(U86:U90)</f>
        <v>0</v>
      </c>
      <c r="V91" s="21">
        <f>SUM(V86:V90)</f>
        <v>247</v>
      </c>
      <c r="W91" s="21">
        <f t="shared" si="27"/>
        <v>0</v>
      </c>
    </row>
    <row r="92" spans="1:23" ht="14.25" customHeight="1" x14ac:dyDescent="0.2">
      <c r="C92" s="14" t="s">
        <v>86</v>
      </c>
      <c r="D92" s="15">
        <v>2</v>
      </c>
      <c r="E92" s="15">
        <v>1</v>
      </c>
      <c r="F92" s="15">
        <v>1</v>
      </c>
      <c r="G92" s="15">
        <v>1</v>
      </c>
      <c r="H92" s="15">
        <v>1</v>
      </c>
      <c r="I92" s="15">
        <v>1</v>
      </c>
      <c r="J92" s="15">
        <v>1</v>
      </c>
      <c r="K92" s="15">
        <v>2</v>
      </c>
      <c r="L92" s="15">
        <v>1</v>
      </c>
      <c r="M92" s="15">
        <v>1</v>
      </c>
      <c r="N92" s="15">
        <v>1</v>
      </c>
      <c r="O92" s="15">
        <v>1</v>
      </c>
      <c r="P92" s="15">
        <v>1</v>
      </c>
      <c r="Q92" s="15">
        <v>1</v>
      </c>
      <c r="R92" s="21">
        <f>Q92-P92</f>
        <v>0</v>
      </c>
      <c r="S92" s="19"/>
      <c r="T92" s="25">
        <f>+Q92</f>
        <v>1</v>
      </c>
      <c r="U92" s="19"/>
      <c r="V92" s="25">
        <f>E92+F92+G92+H92+I92+J92+K92+L92+M92+N92+O92+P92</f>
        <v>13</v>
      </c>
      <c r="W92" s="19"/>
    </row>
    <row r="93" spans="1:23" ht="14.25" customHeight="1" x14ac:dyDescent="0.2">
      <c r="C93" s="30" t="s">
        <v>87</v>
      </c>
      <c r="D93" s="21">
        <f>SUM(D91:D92)</f>
        <v>34</v>
      </c>
      <c r="E93" s="21">
        <f>SUM(E91:E92)</f>
        <v>28</v>
      </c>
      <c r="F93" s="21">
        <f>SUM(F91:F92)</f>
        <v>28</v>
      </c>
      <c r="G93" s="21">
        <f t="shared" ref="G93:P93" si="29">SUM(G91:G92)</f>
        <v>28</v>
      </c>
      <c r="H93" s="21">
        <f t="shared" si="29"/>
        <v>28</v>
      </c>
      <c r="I93" s="21">
        <f t="shared" si="29"/>
        <v>28</v>
      </c>
      <c r="J93" s="21">
        <f t="shared" si="29"/>
        <v>17</v>
      </c>
      <c r="K93" s="21">
        <f t="shared" si="29"/>
        <v>18</v>
      </c>
      <c r="L93" s="21">
        <f t="shared" si="29"/>
        <v>17</v>
      </c>
      <c r="M93" s="21">
        <f t="shared" si="29"/>
        <v>17</v>
      </c>
      <c r="N93" s="21">
        <f>SUM(N91:N92)</f>
        <v>17</v>
      </c>
      <c r="O93" s="21">
        <f t="shared" si="29"/>
        <v>17</v>
      </c>
      <c r="P93" s="21">
        <f t="shared" si="29"/>
        <v>17</v>
      </c>
      <c r="Q93" s="21">
        <f>SUM(Q91:Q92)</f>
        <v>17</v>
      </c>
      <c r="R93" s="21">
        <f>SUM(R91:R92)</f>
        <v>0</v>
      </c>
      <c r="S93" s="17"/>
      <c r="T93" s="15">
        <f>SUM(T91:T92)</f>
        <v>17</v>
      </c>
      <c r="U93" s="17"/>
      <c r="V93" s="15">
        <f>SUM(V91:V92)</f>
        <v>260</v>
      </c>
      <c r="W93" s="17"/>
    </row>
    <row r="94" spans="1:23" ht="14.25" customHeight="1" x14ac:dyDescent="0.2">
      <c r="C94" s="30"/>
      <c r="D94" s="15"/>
      <c r="E94" s="15"/>
      <c r="F94" s="16"/>
      <c r="G94" s="15"/>
      <c r="H94" s="15"/>
      <c r="I94" s="15"/>
      <c r="J94" s="15"/>
      <c r="K94" s="15"/>
      <c r="L94" s="15"/>
      <c r="M94" s="15" t="s">
        <v>27</v>
      </c>
      <c r="N94" s="15"/>
      <c r="O94" s="15"/>
      <c r="P94" s="15"/>
      <c r="Q94" s="15"/>
      <c r="R94" s="15"/>
      <c r="S94" s="17"/>
      <c r="T94" s="15"/>
      <c r="U94" s="17"/>
      <c r="V94" s="15"/>
      <c r="W94" s="17"/>
    </row>
    <row r="95" spans="1:23" ht="14.25" customHeight="1" x14ac:dyDescent="0.2">
      <c r="C95" s="30" t="s">
        <v>88</v>
      </c>
      <c r="F95" s="16"/>
      <c r="M95" s="15" t="s">
        <v>27</v>
      </c>
    </row>
    <row r="96" spans="1:23" ht="14.25" customHeight="1" x14ac:dyDescent="0.2">
      <c r="A96" s="1" t="s">
        <v>89</v>
      </c>
      <c r="C96" s="14" t="s">
        <v>90</v>
      </c>
      <c r="D96" s="15">
        <f>198-73</f>
        <v>125</v>
      </c>
      <c r="E96" s="15">
        <v>0</v>
      </c>
      <c r="F96" s="16">
        <v>0</v>
      </c>
      <c r="G96" s="15">
        <v>225</v>
      </c>
      <c r="H96" s="15">
        <v>0</v>
      </c>
      <c r="I96" s="15">
        <v>0</v>
      </c>
      <c r="J96" s="15">
        <v>814</v>
      </c>
      <c r="K96" s="15">
        <v>0</v>
      </c>
      <c r="L96" s="15">
        <v>0</v>
      </c>
      <c r="M96" s="15">
        <v>-357</v>
      </c>
      <c r="N96" s="15">
        <v>-13</v>
      </c>
      <c r="O96" s="15">
        <v>-217</v>
      </c>
      <c r="P96" s="15">
        <v>14</v>
      </c>
      <c r="Q96" s="15">
        <v>0</v>
      </c>
      <c r="R96" s="15">
        <f>Q96-P96</f>
        <v>-14</v>
      </c>
      <c r="S96" s="17"/>
      <c r="T96" s="15">
        <f>+Q96</f>
        <v>0</v>
      </c>
      <c r="U96" s="17"/>
      <c r="V96" s="15">
        <f>E96+F96+G96+H96+I96+J96+K96+L96+M96+N96+O96+P96</f>
        <v>466</v>
      </c>
      <c r="W96" s="17"/>
    </row>
    <row r="97" spans="3:25" ht="14.25" customHeight="1" x14ac:dyDescent="0.2">
      <c r="C97" s="14" t="s">
        <v>91</v>
      </c>
      <c r="D97" s="15">
        <f>-125+86</f>
        <v>-39</v>
      </c>
      <c r="E97" s="15">
        <v>0</v>
      </c>
      <c r="F97" s="16">
        <v>-40</v>
      </c>
      <c r="G97" s="15">
        <f>-159</f>
        <v>-159</v>
      </c>
      <c r="H97" s="15">
        <v>0</v>
      </c>
      <c r="I97" s="15">
        <v>0</v>
      </c>
      <c r="J97" s="15">
        <v>-355</v>
      </c>
      <c r="K97" s="15">
        <v>-1539</v>
      </c>
      <c r="L97" s="15">
        <v>-43</v>
      </c>
      <c r="M97" s="15">
        <v>-43</v>
      </c>
      <c r="N97" s="15">
        <v>0</v>
      </c>
      <c r="O97" s="15">
        <v>-5</v>
      </c>
      <c r="P97" s="15">
        <v>-8</v>
      </c>
      <c r="Q97" s="15">
        <v>0</v>
      </c>
      <c r="R97" s="15">
        <f>Q97-P97</f>
        <v>8</v>
      </c>
      <c r="S97" s="19"/>
      <c r="T97" s="15">
        <f>+Q97</f>
        <v>0</v>
      </c>
      <c r="U97" s="19"/>
      <c r="V97" s="15">
        <f>E97+F97+G97+H97+I97+J97+K97+L97+M97+N97+O97+P97</f>
        <v>-2192</v>
      </c>
      <c r="W97" s="19"/>
    </row>
    <row r="98" spans="3:25" ht="14.25" customHeight="1" x14ac:dyDescent="0.2">
      <c r="C98" s="30" t="s">
        <v>88</v>
      </c>
      <c r="D98" s="21">
        <f t="shared" ref="D98:O98" si="30">SUM(D96:D97)</f>
        <v>86</v>
      </c>
      <c r="E98" s="21">
        <f t="shared" si="30"/>
        <v>0</v>
      </c>
      <c r="F98" s="21">
        <f t="shared" si="30"/>
        <v>-40</v>
      </c>
      <c r="G98" s="21">
        <f t="shared" si="30"/>
        <v>66</v>
      </c>
      <c r="H98" s="21">
        <f t="shared" si="30"/>
        <v>0</v>
      </c>
      <c r="I98" s="21">
        <f t="shared" si="30"/>
        <v>0</v>
      </c>
      <c r="J98" s="21">
        <f t="shared" si="30"/>
        <v>459</v>
      </c>
      <c r="K98" s="21">
        <f>SUM(K96:K97)</f>
        <v>-1539</v>
      </c>
      <c r="L98" s="21">
        <f t="shared" si="30"/>
        <v>-43</v>
      </c>
      <c r="M98" s="21">
        <f t="shared" si="30"/>
        <v>-400</v>
      </c>
      <c r="N98" s="21">
        <f t="shared" si="30"/>
        <v>-13</v>
      </c>
      <c r="O98" s="21">
        <f t="shared" si="30"/>
        <v>-222</v>
      </c>
      <c r="P98" s="21">
        <f>SUM(P96:P97)</f>
        <v>6</v>
      </c>
      <c r="Q98" s="21">
        <f>SUM(Q96:Q97)</f>
        <v>0</v>
      </c>
      <c r="R98" s="21">
        <f>SUM(R96:R97)</f>
        <v>-6</v>
      </c>
      <c r="S98" s="17"/>
      <c r="T98" s="15">
        <f>SUM(T96:T97)</f>
        <v>0</v>
      </c>
      <c r="U98" s="17"/>
      <c r="V98" s="15">
        <f>SUM(V96:V97)</f>
        <v>-1726</v>
      </c>
      <c r="W98" s="17"/>
    </row>
    <row r="99" spans="3:25" ht="14.25" customHeight="1" x14ac:dyDescent="0.2">
      <c r="C99" s="30" t="s">
        <v>92</v>
      </c>
      <c r="F99" s="16" t="s">
        <v>27</v>
      </c>
      <c r="M99" s="15" t="s">
        <v>27</v>
      </c>
    </row>
    <row r="100" spans="3:25" ht="14.25" customHeight="1" x14ac:dyDescent="0.2">
      <c r="C100" s="14" t="s">
        <v>93</v>
      </c>
      <c r="D100" s="15">
        <v>10</v>
      </c>
      <c r="E100" s="15">
        <v>0</v>
      </c>
      <c r="F100" s="16">
        <v>0</v>
      </c>
      <c r="G100" s="15">
        <v>0</v>
      </c>
      <c r="H100" s="15">
        <v>0</v>
      </c>
      <c r="I100" s="15">
        <v>0</v>
      </c>
      <c r="J100" s="15">
        <v>0</v>
      </c>
      <c r="K100" s="15">
        <v>0</v>
      </c>
      <c r="L100" s="15">
        <v>0</v>
      </c>
      <c r="M100" s="15">
        <v>0</v>
      </c>
      <c r="N100" s="15">
        <v>0</v>
      </c>
      <c r="O100" s="15">
        <v>0</v>
      </c>
      <c r="P100" s="15">
        <v>0</v>
      </c>
      <c r="Q100" s="15">
        <v>0</v>
      </c>
      <c r="R100" s="15">
        <f>N100-M100</f>
        <v>0</v>
      </c>
      <c r="S100" s="17"/>
      <c r="T100" s="15">
        <f>+Q100</f>
        <v>0</v>
      </c>
      <c r="U100" s="17"/>
      <c r="V100" s="15">
        <f>E100+F100+G100+H100+I100+J100+K100+L100+M100+N100+O100+P100</f>
        <v>0</v>
      </c>
      <c r="W100" s="17"/>
    </row>
    <row r="101" spans="3:25" ht="14.25" customHeight="1" x14ac:dyDescent="0.2">
      <c r="C101" s="14" t="s">
        <v>73</v>
      </c>
      <c r="D101" s="15">
        <v>0</v>
      </c>
      <c r="E101" s="15">
        <v>0</v>
      </c>
      <c r="F101" s="16">
        <v>0</v>
      </c>
      <c r="G101" s="15">
        <v>0</v>
      </c>
      <c r="H101" s="15">
        <v>0</v>
      </c>
      <c r="I101" s="15">
        <v>0</v>
      </c>
      <c r="J101" s="15">
        <v>0</v>
      </c>
      <c r="K101" s="15">
        <v>0</v>
      </c>
      <c r="L101" s="15">
        <v>0</v>
      </c>
      <c r="M101" s="15">
        <v>0</v>
      </c>
      <c r="N101" s="15">
        <v>0</v>
      </c>
      <c r="O101" s="15">
        <v>0</v>
      </c>
      <c r="P101" s="15">
        <v>0</v>
      </c>
      <c r="Q101" s="15">
        <v>0</v>
      </c>
      <c r="R101" s="15">
        <f>N101-M101</f>
        <v>0</v>
      </c>
      <c r="S101" s="17"/>
      <c r="T101" s="15">
        <f>+Q101</f>
        <v>0</v>
      </c>
      <c r="U101" s="19"/>
      <c r="V101" s="15">
        <f>E101+F101+G101+H101+I101+J101+K101+L101+M101+N101+O101+P101</f>
        <v>0</v>
      </c>
      <c r="W101" s="19"/>
    </row>
    <row r="102" spans="3:25" ht="14.25" customHeight="1" x14ac:dyDescent="0.2">
      <c r="C102" s="30" t="s">
        <v>92</v>
      </c>
      <c r="D102" s="21">
        <f t="shared" ref="D102:R102" si="31">SUM(D100:D101)</f>
        <v>10</v>
      </c>
      <c r="E102" s="21">
        <f t="shared" si="31"/>
        <v>0</v>
      </c>
      <c r="F102" s="21">
        <f t="shared" si="31"/>
        <v>0</v>
      </c>
      <c r="G102" s="21">
        <f t="shared" si="31"/>
        <v>0</v>
      </c>
      <c r="H102" s="21">
        <f t="shared" si="31"/>
        <v>0</v>
      </c>
      <c r="I102" s="21">
        <f t="shared" si="31"/>
        <v>0</v>
      </c>
      <c r="J102" s="21">
        <f t="shared" si="31"/>
        <v>0</v>
      </c>
      <c r="K102" s="21">
        <f t="shared" si="31"/>
        <v>0</v>
      </c>
      <c r="L102" s="21">
        <f t="shared" si="31"/>
        <v>0</v>
      </c>
      <c r="M102" s="21">
        <f t="shared" si="31"/>
        <v>0</v>
      </c>
      <c r="N102" s="21">
        <f t="shared" si="31"/>
        <v>0</v>
      </c>
      <c r="O102" s="21">
        <f t="shared" si="31"/>
        <v>0</v>
      </c>
      <c r="P102" s="21">
        <f t="shared" si="31"/>
        <v>0</v>
      </c>
      <c r="Q102" s="21">
        <f t="shared" si="31"/>
        <v>0</v>
      </c>
      <c r="R102" s="21">
        <f t="shared" si="31"/>
        <v>0</v>
      </c>
      <c r="S102" s="21"/>
      <c r="T102" s="21">
        <f>SUM(T100:T101)</f>
        <v>0</v>
      </c>
      <c r="U102" s="17"/>
      <c r="V102" s="21">
        <f>SUM(V100:V101)</f>
        <v>0</v>
      </c>
      <c r="W102" s="17"/>
    </row>
    <row r="103" spans="3:25" ht="14.25" customHeight="1" x14ac:dyDescent="0.2">
      <c r="C103" s="40"/>
      <c r="F103" s="16"/>
      <c r="M103" s="15" t="s">
        <v>27</v>
      </c>
    </row>
    <row r="104" spans="3:25" ht="14.25" customHeight="1" x14ac:dyDescent="0.2">
      <c r="C104" s="31" t="s">
        <v>94</v>
      </c>
      <c r="D104" s="28">
        <f>SUM(D81-D93-D98-D102+D83)</f>
        <v>-85</v>
      </c>
      <c r="E104" s="28">
        <f t="shared" ref="E104:I104" si="32">SUM(E81-E93-E98-E102+E83)</f>
        <v>-8</v>
      </c>
      <c r="F104" s="28">
        <f t="shared" si="32"/>
        <v>-582</v>
      </c>
      <c r="G104" s="28">
        <f t="shared" si="32"/>
        <v>-12683</v>
      </c>
      <c r="H104" s="28">
        <f t="shared" si="32"/>
        <v>-4734</v>
      </c>
      <c r="I104" s="28">
        <f t="shared" si="32"/>
        <v>-134</v>
      </c>
      <c r="J104" s="28">
        <f t="shared" ref="J104:O104" si="33">SUM(J81-J93-J98-J102)</f>
        <v>-605</v>
      </c>
      <c r="K104" s="28">
        <f>SUM(K81-K93-K98-K102)</f>
        <v>1289</v>
      </c>
      <c r="L104" s="28">
        <f t="shared" si="33"/>
        <v>91</v>
      </c>
      <c r="M104" s="28">
        <f t="shared" si="33"/>
        <v>434</v>
      </c>
      <c r="N104" s="28">
        <f t="shared" si="33"/>
        <v>71</v>
      </c>
      <c r="O104" s="28">
        <f t="shared" si="33"/>
        <v>737</v>
      </c>
      <c r="P104" s="28">
        <f>SUM(P81-P93-P98-P102)</f>
        <v>229</v>
      </c>
      <c r="Q104" s="28">
        <f>SUM(Q81-Q93-Q98-Q102)</f>
        <v>898</v>
      </c>
      <c r="R104" s="28">
        <f>SUM(R81+R93+R98-R102+R83)</f>
        <v>657</v>
      </c>
      <c r="S104" s="28"/>
      <c r="T104" s="28">
        <f>SUM(T81-T93-T98-T102+T83)</f>
        <v>898</v>
      </c>
      <c r="U104" s="29">
        <f>+T104/T20</f>
        <v>0.58047834518422758</v>
      </c>
      <c r="V104" s="28">
        <f>SUM(V81-V93-V98-V102+V83)</f>
        <v>-15895</v>
      </c>
      <c r="W104" s="29">
        <f>+V104/V20</f>
        <v>-1.4260721335008075</v>
      </c>
      <c r="Y104" s="15"/>
    </row>
    <row r="105" spans="3:25" x14ac:dyDescent="0.2">
      <c r="C105" s="14"/>
      <c r="F105" s="16"/>
      <c r="R105" s="15" t="s">
        <v>27</v>
      </c>
    </row>
    <row r="106" spans="3:25" x14ac:dyDescent="0.2">
      <c r="C106" s="14"/>
      <c r="O106" s="15"/>
      <c r="T106" s="15"/>
      <c r="V106" s="15"/>
    </row>
    <row r="107" spans="3:25" x14ac:dyDescent="0.2">
      <c r="C107" s="13"/>
      <c r="T107" s="41"/>
      <c r="U107" s="42"/>
      <c r="V107" s="41"/>
      <c r="W107" s="42"/>
    </row>
    <row r="108" spans="3:25" x14ac:dyDescent="0.2">
      <c r="N108" s="15"/>
      <c r="T108" s="15"/>
      <c r="U108" s="42"/>
      <c r="V108" s="15"/>
      <c r="W108" s="42"/>
    </row>
    <row r="109" spans="3:25" x14ac:dyDescent="0.2">
      <c r="C109" s="43" t="s">
        <v>95</v>
      </c>
    </row>
    <row r="110" spans="3:25" x14ac:dyDescent="0.2">
      <c r="C110" s="1" t="s">
        <v>96</v>
      </c>
    </row>
    <row r="111" spans="3:25" x14ac:dyDescent="0.2">
      <c r="C111" s="1" t="s">
        <v>97</v>
      </c>
    </row>
    <row r="127" spans="21:23" x14ac:dyDescent="0.2">
      <c r="U127" s="42"/>
      <c r="W127" s="42"/>
    </row>
  </sheetData>
  <mergeCells count="3">
    <mergeCell ref="B1:W1"/>
    <mergeCell ref="B2:W2"/>
    <mergeCell ref="B3:W3"/>
  </mergeCells>
  <printOptions horizontalCentered="1"/>
  <pageMargins left="0.23622047244094491" right="0.23622047244094491" top="0.35433070866141736" bottom="0.35433070866141736" header="0.31496062992125984" footer="0.31496062992125984"/>
  <pageSetup scale="70" fitToHeight="2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B127"/>
  <sheetViews>
    <sheetView topLeftCell="A80" zoomScaleNormal="100" workbookViewId="0">
      <selection activeCell="C97" sqref="C97"/>
    </sheetView>
  </sheetViews>
  <sheetFormatPr baseColWidth="10" defaultRowHeight="12" x14ac:dyDescent="0.2"/>
  <cols>
    <col min="1" max="1" width="15.7109375" style="1" customWidth="1"/>
    <col min="2" max="2" width="5" style="1" customWidth="1"/>
    <col min="3" max="3" width="48.140625" style="1" customWidth="1"/>
    <col min="4" max="4" width="7.7109375" style="1" hidden="1" customWidth="1"/>
    <col min="5" max="5" width="7.5703125" style="1" hidden="1" customWidth="1"/>
    <col min="6" max="6" width="9.28515625" style="12" hidden="1" customWidth="1"/>
    <col min="7" max="7" width="8.42578125" style="1" hidden="1" customWidth="1"/>
    <col min="8" max="8" width="8.28515625" style="1" hidden="1" customWidth="1"/>
    <col min="9" max="9" width="8.7109375" style="1" hidden="1" customWidth="1"/>
    <col min="10" max="10" width="6.5703125" style="1" hidden="1" customWidth="1"/>
    <col min="11" max="11" width="7.85546875" style="1" hidden="1" customWidth="1"/>
    <col min="12" max="12" width="8.42578125" style="1" hidden="1" customWidth="1"/>
    <col min="13" max="13" width="7" style="1" hidden="1" customWidth="1"/>
    <col min="14" max="14" width="8.140625" style="1" hidden="1" customWidth="1"/>
    <col min="15" max="15" width="8" style="1" hidden="1" customWidth="1"/>
    <col min="16" max="16" width="8.28515625" style="1" customWidth="1"/>
    <col min="17" max="17" width="11.42578125" style="1" customWidth="1"/>
    <col min="18" max="20" width="10.28515625" style="1" customWidth="1"/>
    <col min="21" max="21" width="10.42578125" style="1" customWidth="1"/>
    <col min="22" max="22" width="6.140625" style="4" bestFit="1" customWidth="1"/>
    <col min="23" max="23" width="12.28515625" style="1" bestFit="1" customWidth="1"/>
    <col min="24" max="24" width="10.7109375" style="4" customWidth="1"/>
    <col min="25" max="25" width="12.28515625" style="1" hidden="1" customWidth="1"/>
    <col min="26" max="26" width="3.140625" style="4" hidden="1" customWidth="1"/>
    <col min="27" max="239" width="11.42578125" style="1"/>
    <col min="240" max="240" width="5" style="1" customWidth="1"/>
    <col min="241" max="241" width="51.140625" style="1" customWidth="1"/>
    <col min="242" max="242" width="0.5703125" style="1" customWidth="1"/>
    <col min="243" max="243" width="0.28515625" style="1" customWidth="1"/>
    <col min="244" max="244" width="9.85546875" style="1" customWidth="1"/>
    <col min="245" max="245" width="0.42578125" style="1" customWidth="1"/>
    <col min="246" max="248" width="0" style="1" hidden="1" customWidth="1"/>
    <col min="249" max="249" width="0.28515625" style="1" customWidth="1"/>
    <col min="250" max="250" width="8.42578125" style="1" customWidth="1"/>
    <col min="251" max="251" width="9.7109375" style="1" customWidth="1"/>
    <col min="252" max="252" width="6.28515625" style="1" customWidth="1"/>
    <col min="253" max="257" width="0" style="1" hidden="1" customWidth="1"/>
    <col min="258" max="258" width="10.42578125" style="1" customWidth="1"/>
    <col min="259" max="259" width="0.140625" style="1" customWidth="1"/>
    <col min="260" max="260" width="11.42578125" style="1"/>
    <col min="261" max="261" width="6.5703125" style="1" customWidth="1"/>
    <col min="262" max="262" width="11.42578125" style="1"/>
    <col min="263" max="263" width="10.5703125" style="1" customWidth="1"/>
    <col min="264" max="264" width="9.7109375" style="1" customWidth="1"/>
    <col min="265" max="265" width="10.140625" style="1" customWidth="1"/>
    <col min="266" max="266" width="0.28515625" style="1" customWidth="1"/>
    <col min="267" max="267" width="3.140625" style="1" customWidth="1"/>
    <col min="268" max="495" width="11.42578125" style="1"/>
    <col min="496" max="496" width="5" style="1" customWidth="1"/>
    <col min="497" max="497" width="51.140625" style="1" customWidth="1"/>
    <col min="498" max="498" width="0.5703125" style="1" customWidth="1"/>
    <col min="499" max="499" width="0.28515625" style="1" customWidth="1"/>
    <col min="500" max="500" width="9.85546875" style="1" customWidth="1"/>
    <col min="501" max="501" width="0.42578125" style="1" customWidth="1"/>
    <col min="502" max="504" width="0" style="1" hidden="1" customWidth="1"/>
    <col min="505" max="505" width="0.28515625" style="1" customWidth="1"/>
    <col min="506" max="506" width="8.42578125" style="1" customWidth="1"/>
    <col min="507" max="507" width="9.7109375" style="1" customWidth="1"/>
    <col min="508" max="508" width="6.28515625" style="1" customWidth="1"/>
    <col min="509" max="513" width="0" style="1" hidden="1" customWidth="1"/>
    <col min="514" max="514" width="10.42578125" style="1" customWidth="1"/>
    <col min="515" max="515" width="0.140625" style="1" customWidth="1"/>
    <col min="516" max="516" width="11.42578125" style="1"/>
    <col min="517" max="517" width="6.5703125" style="1" customWidth="1"/>
    <col min="518" max="518" width="11.42578125" style="1"/>
    <col min="519" max="519" width="10.5703125" style="1" customWidth="1"/>
    <col min="520" max="520" width="9.7109375" style="1" customWidth="1"/>
    <col min="521" max="521" width="10.140625" style="1" customWidth="1"/>
    <col min="522" max="522" width="0.28515625" style="1" customWidth="1"/>
    <col min="523" max="523" width="3.140625" style="1" customWidth="1"/>
    <col min="524" max="751" width="11.42578125" style="1"/>
    <col min="752" max="752" width="5" style="1" customWidth="1"/>
    <col min="753" max="753" width="51.140625" style="1" customWidth="1"/>
    <col min="754" max="754" width="0.5703125" style="1" customWidth="1"/>
    <col min="755" max="755" width="0.28515625" style="1" customWidth="1"/>
    <col min="756" max="756" width="9.85546875" style="1" customWidth="1"/>
    <col min="757" max="757" width="0.42578125" style="1" customWidth="1"/>
    <col min="758" max="760" width="0" style="1" hidden="1" customWidth="1"/>
    <col min="761" max="761" width="0.28515625" style="1" customWidth="1"/>
    <col min="762" max="762" width="8.42578125" style="1" customWidth="1"/>
    <col min="763" max="763" width="9.7109375" style="1" customWidth="1"/>
    <col min="764" max="764" width="6.28515625" style="1" customWidth="1"/>
    <col min="765" max="769" width="0" style="1" hidden="1" customWidth="1"/>
    <col min="770" max="770" width="10.42578125" style="1" customWidth="1"/>
    <col min="771" max="771" width="0.140625" style="1" customWidth="1"/>
    <col min="772" max="772" width="11.42578125" style="1"/>
    <col min="773" max="773" width="6.5703125" style="1" customWidth="1"/>
    <col min="774" max="774" width="11.42578125" style="1"/>
    <col min="775" max="775" width="10.5703125" style="1" customWidth="1"/>
    <col min="776" max="776" width="9.7109375" style="1" customWidth="1"/>
    <col min="777" max="777" width="10.140625" style="1" customWidth="1"/>
    <col min="778" max="778" width="0.28515625" style="1" customWidth="1"/>
    <col min="779" max="779" width="3.140625" style="1" customWidth="1"/>
    <col min="780" max="1007" width="11.42578125" style="1"/>
    <col min="1008" max="1008" width="5" style="1" customWidth="1"/>
    <col min="1009" max="1009" width="51.140625" style="1" customWidth="1"/>
    <col min="1010" max="1010" width="0.5703125" style="1" customWidth="1"/>
    <col min="1011" max="1011" width="0.28515625" style="1" customWidth="1"/>
    <col min="1012" max="1012" width="9.85546875" style="1" customWidth="1"/>
    <col min="1013" max="1013" width="0.42578125" style="1" customWidth="1"/>
    <col min="1014" max="1016" width="0" style="1" hidden="1" customWidth="1"/>
    <col min="1017" max="1017" width="0.28515625" style="1" customWidth="1"/>
    <col min="1018" max="1018" width="8.42578125" style="1" customWidth="1"/>
    <col min="1019" max="1019" width="9.7109375" style="1" customWidth="1"/>
    <col min="1020" max="1020" width="6.28515625" style="1" customWidth="1"/>
    <col min="1021" max="1025" width="0" style="1" hidden="1" customWidth="1"/>
    <col min="1026" max="1026" width="10.42578125" style="1" customWidth="1"/>
    <col min="1027" max="1027" width="0.140625" style="1" customWidth="1"/>
    <col min="1028" max="1028" width="11.42578125" style="1"/>
    <col min="1029" max="1029" width="6.5703125" style="1" customWidth="1"/>
    <col min="1030" max="1030" width="11.42578125" style="1"/>
    <col min="1031" max="1031" width="10.5703125" style="1" customWidth="1"/>
    <col min="1032" max="1032" width="9.7109375" style="1" customWidth="1"/>
    <col min="1033" max="1033" width="10.140625" style="1" customWidth="1"/>
    <col min="1034" max="1034" width="0.28515625" style="1" customWidth="1"/>
    <col min="1035" max="1035" width="3.140625" style="1" customWidth="1"/>
    <col min="1036" max="1263" width="11.42578125" style="1"/>
    <col min="1264" max="1264" width="5" style="1" customWidth="1"/>
    <col min="1265" max="1265" width="51.140625" style="1" customWidth="1"/>
    <col min="1266" max="1266" width="0.5703125" style="1" customWidth="1"/>
    <col min="1267" max="1267" width="0.28515625" style="1" customWidth="1"/>
    <col min="1268" max="1268" width="9.85546875" style="1" customWidth="1"/>
    <col min="1269" max="1269" width="0.42578125" style="1" customWidth="1"/>
    <col min="1270" max="1272" width="0" style="1" hidden="1" customWidth="1"/>
    <col min="1273" max="1273" width="0.28515625" style="1" customWidth="1"/>
    <col min="1274" max="1274" width="8.42578125" style="1" customWidth="1"/>
    <col min="1275" max="1275" width="9.7109375" style="1" customWidth="1"/>
    <col min="1276" max="1276" width="6.28515625" style="1" customWidth="1"/>
    <col min="1277" max="1281" width="0" style="1" hidden="1" customWidth="1"/>
    <col min="1282" max="1282" width="10.42578125" style="1" customWidth="1"/>
    <col min="1283" max="1283" width="0.140625" style="1" customWidth="1"/>
    <col min="1284" max="1284" width="11.42578125" style="1"/>
    <col min="1285" max="1285" width="6.5703125" style="1" customWidth="1"/>
    <col min="1286" max="1286" width="11.42578125" style="1"/>
    <col min="1287" max="1287" width="10.5703125" style="1" customWidth="1"/>
    <col min="1288" max="1288" width="9.7109375" style="1" customWidth="1"/>
    <col min="1289" max="1289" width="10.140625" style="1" customWidth="1"/>
    <col min="1290" max="1290" width="0.28515625" style="1" customWidth="1"/>
    <col min="1291" max="1291" width="3.140625" style="1" customWidth="1"/>
    <col min="1292" max="1519" width="11.42578125" style="1"/>
    <col min="1520" max="1520" width="5" style="1" customWidth="1"/>
    <col min="1521" max="1521" width="51.140625" style="1" customWidth="1"/>
    <col min="1522" max="1522" width="0.5703125" style="1" customWidth="1"/>
    <col min="1523" max="1523" width="0.28515625" style="1" customWidth="1"/>
    <col min="1524" max="1524" width="9.85546875" style="1" customWidth="1"/>
    <col min="1525" max="1525" width="0.42578125" style="1" customWidth="1"/>
    <col min="1526" max="1528" width="0" style="1" hidden="1" customWidth="1"/>
    <col min="1529" max="1529" width="0.28515625" style="1" customWidth="1"/>
    <col min="1530" max="1530" width="8.42578125" style="1" customWidth="1"/>
    <col min="1531" max="1531" width="9.7109375" style="1" customWidth="1"/>
    <col min="1532" max="1532" width="6.28515625" style="1" customWidth="1"/>
    <col min="1533" max="1537" width="0" style="1" hidden="1" customWidth="1"/>
    <col min="1538" max="1538" width="10.42578125" style="1" customWidth="1"/>
    <col min="1539" max="1539" width="0.140625" style="1" customWidth="1"/>
    <col min="1540" max="1540" width="11.42578125" style="1"/>
    <col min="1541" max="1541" width="6.5703125" style="1" customWidth="1"/>
    <col min="1542" max="1542" width="11.42578125" style="1"/>
    <col min="1543" max="1543" width="10.5703125" style="1" customWidth="1"/>
    <col min="1544" max="1544" width="9.7109375" style="1" customWidth="1"/>
    <col min="1545" max="1545" width="10.140625" style="1" customWidth="1"/>
    <col min="1546" max="1546" width="0.28515625" style="1" customWidth="1"/>
    <col min="1547" max="1547" width="3.140625" style="1" customWidth="1"/>
    <col min="1548" max="1775" width="11.42578125" style="1"/>
    <col min="1776" max="1776" width="5" style="1" customWidth="1"/>
    <col min="1777" max="1777" width="51.140625" style="1" customWidth="1"/>
    <col min="1778" max="1778" width="0.5703125" style="1" customWidth="1"/>
    <col min="1779" max="1779" width="0.28515625" style="1" customWidth="1"/>
    <col min="1780" max="1780" width="9.85546875" style="1" customWidth="1"/>
    <col min="1781" max="1781" width="0.42578125" style="1" customWidth="1"/>
    <col min="1782" max="1784" width="0" style="1" hidden="1" customWidth="1"/>
    <col min="1785" max="1785" width="0.28515625" style="1" customWidth="1"/>
    <col min="1786" max="1786" width="8.42578125" style="1" customWidth="1"/>
    <col min="1787" max="1787" width="9.7109375" style="1" customWidth="1"/>
    <col min="1788" max="1788" width="6.28515625" style="1" customWidth="1"/>
    <col min="1789" max="1793" width="0" style="1" hidden="1" customWidth="1"/>
    <col min="1794" max="1794" width="10.42578125" style="1" customWidth="1"/>
    <col min="1795" max="1795" width="0.140625" style="1" customWidth="1"/>
    <col min="1796" max="1796" width="11.42578125" style="1"/>
    <col min="1797" max="1797" width="6.5703125" style="1" customWidth="1"/>
    <col min="1798" max="1798" width="11.42578125" style="1"/>
    <col min="1799" max="1799" width="10.5703125" style="1" customWidth="1"/>
    <col min="1800" max="1800" width="9.7109375" style="1" customWidth="1"/>
    <col min="1801" max="1801" width="10.140625" style="1" customWidth="1"/>
    <col min="1802" max="1802" width="0.28515625" style="1" customWidth="1"/>
    <col min="1803" max="1803" width="3.140625" style="1" customWidth="1"/>
    <col min="1804" max="2031" width="11.42578125" style="1"/>
    <col min="2032" max="2032" width="5" style="1" customWidth="1"/>
    <col min="2033" max="2033" width="51.140625" style="1" customWidth="1"/>
    <col min="2034" max="2034" width="0.5703125" style="1" customWidth="1"/>
    <col min="2035" max="2035" width="0.28515625" style="1" customWidth="1"/>
    <col min="2036" max="2036" width="9.85546875" style="1" customWidth="1"/>
    <col min="2037" max="2037" width="0.42578125" style="1" customWidth="1"/>
    <col min="2038" max="2040" width="0" style="1" hidden="1" customWidth="1"/>
    <col min="2041" max="2041" width="0.28515625" style="1" customWidth="1"/>
    <col min="2042" max="2042" width="8.42578125" style="1" customWidth="1"/>
    <col min="2043" max="2043" width="9.7109375" style="1" customWidth="1"/>
    <col min="2044" max="2044" width="6.28515625" style="1" customWidth="1"/>
    <col min="2045" max="2049" width="0" style="1" hidden="1" customWidth="1"/>
    <col min="2050" max="2050" width="10.42578125" style="1" customWidth="1"/>
    <col min="2051" max="2051" width="0.140625" style="1" customWidth="1"/>
    <col min="2052" max="2052" width="11.42578125" style="1"/>
    <col min="2053" max="2053" width="6.5703125" style="1" customWidth="1"/>
    <col min="2054" max="2054" width="11.42578125" style="1"/>
    <col min="2055" max="2055" width="10.5703125" style="1" customWidth="1"/>
    <col min="2056" max="2056" width="9.7109375" style="1" customWidth="1"/>
    <col min="2057" max="2057" width="10.140625" style="1" customWidth="1"/>
    <col min="2058" max="2058" width="0.28515625" style="1" customWidth="1"/>
    <col min="2059" max="2059" width="3.140625" style="1" customWidth="1"/>
    <col min="2060" max="2287" width="11.42578125" style="1"/>
    <col min="2288" max="2288" width="5" style="1" customWidth="1"/>
    <col min="2289" max="2289" width="51.140625" style="1" customWidth="1"/>
    <col min="2290" max="2290" width="0.5703125" style="1" customWidth="1"/>
    <col min="2291" max="2291" width="0.28515625" style="1" customWidth="1"/>
    <col min="2292" max="2292" width="9.85546875" style="1" customWidth="1"/>
    <col min="2293" max="2293" width="0.42578125" style="1" customWidth="1"/>
    <col min="2294" max="2296" width="0" style="1" hidden="1" customWidth="1"/>
    <col min="2297" max="2297" width="0.28515625" style="1" customWidth="1"/>
    <col min="2298" max="2298" width="8.42578125" style="1" customWidth="1"/>
    <col min="2299" max="2299" width="9.7109375" style="1" customWidth="1"/>
    <col min="2300" max="2300" width="6.28515625" style="1" customWidth="1"/>
    <col min="2301" max="2305" width="0" style="1" hidden="1" customWidth="1"/>
    <col min="2306" max="2306" width="10.42578125" style="1" customWidth="1"/>
    <col min="2307" max="2307" width="0.140625" style="1" customWidth="1"/>
    <col min="2308" max="2308" width="11.42578125" style="1"/>
    <col min="2309" max="2309" width="6.5703125" style="1" customWidth="1"/>
    <col min="2310" max="2310" width="11.42578125" style="1"/>
    <col min="2311" max="2311" width="10.5703125" style="1" customWidth="1"/>
    <col min="2312" max="2312" width="9.7109375" style="1" customWidth="1"/>
    <col min="2313" max="2313" width="10.140625" style="1" customWidth="1"/>
    <col min="2314" max="2314" width="0.28515625" style="1" customWidth="1"/>
    <col min="2315" max="2315" width="3.140625" style="1" customWidth="1"/>
    <col min="2316" max="2543" width="11.42578125" style="1"/>
    <col min="2544" max="2544" width="5" style="1" customWidth="1"/>
    <col min="2545" max="2545" width="51.140625" style="1" customWidth="1"/>
    <col min="2546" max="2546" width="0.5703125" style="1" customWidth="1"/>
    <col min="2547" max="2547" width="0.28515625" style="1" customWidth="1"/>
    <col min="2548" max="2548" width="9.85546875" style="1" customWidth="1"/>
    <col min="2549" max="2549" width="0.42578125" style="1" customWidth="1"/>
    <col min="2550" max="2552" width="0" style="1" hidden="1" customWidth="1"/>
    <col min="2553" max="2553" width="0.28515625" style="1" customWidth="1"/>
    <col min="2554" max="2554" width="8.42578125" style="1" customWidth="1"/>
    <col min="2555" max="2555" width="9.7109375" style="1" customWidth="1"/>
    <col min="2556" max="2556" width="6.28515625" style="1" customWidth="1"/>
    <col min="2557" max="2561" width="0" style="1" hidden="1" customWidth="1"/>
    <col min="2562" max="2562" width="10.42578125" style="1" customWidth="1"/>
    <col min="2563" max="2563" width="0.140625" style="1" customWidth="1"/>
    <col min="2564" max="2564" width="11.42578125" style="1"/>
    <col min="2565" max="2565" width="6.5703125" style="1" customWidth="1"/>
    <col min="2566" max="2566" width="11.42578125" style="1"/>
    <col min="2567" max="2567" width="10.5703125" style="1" customWidth="1"/>
    <col min="2568" max="2568" width="9.7109375" style="1" customWidth="1"/>
    <col min="2569" max="2569" width="10.140625" style="1" customWidth="1"/>
    <col min="2570" max="2570" width="0.28515625" style="1" customWidth="1"/>
    <col min="2571" max="2571" width="3.140625" style="1" customWidth="1"/>
    <col min="2572" max="2799" width="11.42578125" style="1"/>
    <col min="2800" max="2800" width="5" style="1" customWidth="1"/>
    <col min="2801" max="2801" width="51.140625" style="1" customWidth="1"/>
    <col min="2802" max="2802" width="0.5703125" style="1" customWidth="1"/>
    <col min="2803" max="2803" width="0.28515625" style="1" customWidth="1"/>
    <col min="2804" max="2804" width="9.85546875" style="1" customWidth="1"/>
    <col min="2805" max="2805" width="0.42578125" style="1" customWidth="1"/>
    <col min="2806" max="2808" width="0" style="1" hidden="1" customWidth="1"/>
    <col min="2809" max="2809" width="0.28515625" style="1" customWidth="1"/>
    <col min="2810" max="2810" width="8.42578125" style="1" customWidth="1"/>
    <col min="2811" max="2811" width="9.7109375" style="1" customWidth="1"/>
    <col min="2812" max="2812" width="6.28515625" style="1" customWidth="1"/>
    <col min="2813" max="2817" width="0" style="1" hidden="1" customWidth="1"/>
    <col min="2818" max="2818" width="10.42578125" style="1" customWidth="1"/>
    <col min="2819" max="2819" width="0.140625" style="1" customWidth="1"/>
    <col min="2820" max="2820" width="11.42578125" style="1"/>
    <col min="2821" max="2821" width="6.5703125" style="1" customWidth="1"/>
    <col min="2822" max="2822" width="11.42578125" style="1"/>
    <col min="2823" max="2823" width="10.5703125" style="1" customWidth="1"/>
    <col min="2824" max="2824" width="9.7109375" style="1" customWidth="1"/>
    <col min="2825" max="2825" width="10.140625" style="1" customWidth="1"/>
    <col min="2826" max="2826" width="0.28515625" style="1" customWidth="1"/>
    <col min="2827" max="2827" width="3.140625" style="1" customWidth="1"/>
    <col min="2828" max="3055" width="11.42578125" style="1"/>
    <col min="3056" max="3056" width="5" style="1" customWidth="1"/>
    <col min="3057" max="3057" width="51.140625" style="1" customWidth="1"/>
    <col min="3058" max="3058" width="0.5703125" style="1" customWidth="1"/>
    <col min="3059" max="3059" width="0.28515625" style="1" customWidth="1"/>
    <col min="3060" max="3060" width="9.85546875" style="1" customWidth="1"/>
    <col min="3061" max="3061" width="0.42578125" style="1" customWidth="1"/>
    <col min="3062" max="3064" width="0" style="1" hidden="1" customWidth="1"/>
    <col min="3065" max="3065" width="0.28515625" style="1" customWidth="1"/>
    <col min="3066" max="3066" width="8.42578125" style="1" customWidth="1"/>
    <col min="3067" max="3067" width="9.7109375" style="1" customWidth="1"/>
    <col min="3068" max="3068" width="6.28515625" style="1" customWidth="1"/>
    <col min="3069" max="3073" width="0" style="1" hidden="1" customWidth="1"/>
    <col min="3074" max="3074" width="10.42578125" style="1" customWidth="1"/>
    <col min="3075" max="3075" width="0.140625" style="1" customWidth="1"/>
    <col min="3076" max="3076" width="11.42578125" style="1"/>
    <col min="3077" max="3077" width="6.5703125" style="1" customWidth="1"/>
    <col min="3078" max="3078" width="11.42578125" style="1"/>
    <col min="3079" max="3079" width="10.5703125" style="1" customWidth="1"/>
    <col min="3080" max="3080" width="9.7109375" style="1" customWidth="1"/>
    <col min="3081" max="3081" width="10.140625" style="1" customWidth="1"/>
    <col min="3082" max="3082" width="0.28515625" style="1" customWidth="1"/>
    <col min="3083" max="3083" width="3.140625" style="1" customWidth="1"/>
    <col min="3084" max="3311" width="11.42578125" style="1"/>
    <col min="3312" max="3312" width="5" style="1" customWidth="1"/>
    <col min="3313" max="3313" width="51.140625" style="1" customWidth="1"/>
    <col min="3314" max="3314" width="0.5703125" style="1" customWidth="1"/>
    <col min="3315" max="3315" width="0.28515625" style="1" customWidth="1"/>
    <col min="3316" max="3316" width="9.85546875" style="1" customWidth="1"/>
    <col min="3317" max="3317" width="0.42578125" style="1" customWidth="1"/>
    <col min="3318" max="3320" width="0" style="1" hidden="1" customWidth="1"/>
    <col min="3321" max="3321" width="0.28515625" style="1" customWidth="1"/>
    <col min="3322" max="3322" width="8.42578125" style="1" customWidth="1"/>
    <col min="3323" max="3323" width="9.7109375" style="1" customWidth="1"/>
    <col min="3324" max="3324" width="6.28515625" style="1" customWidth="1"/>
    <col min="3325" max="3329" width="0" style="1" hidden="1" customWidth="1"/>
    <col min="3330" max="3330" width="10.42578125" style="1" customWidth="1"/>
    <col min="3331" max="3331" width="0.140625" style="1" customWidth="1"/>
    <col min="3332" max="3332" width="11.42578125" style="1"/>
    <col min="3333" max="3333" width="6.5703125" style="1" customWidth="1"/>
    <col min="3334" max="3334" width="11.42578125" style="1"/>
    <col min="3335" max="3335" width="10.5703125" style="1" customWidth="1"/>
    <col min="3336" max="3336" width="9.7109375" style="1" customWidth="1"/>
    <col min="3337" max="3337" width="10.140625" style="1" customWidth="1"/>
    <col min="3338" max="3338" width="0.28515625" style="1" customWidth="1"/>
    <col min="3339" max="3339" width="3.140625" style="1" customWidth="1"/>
    <col min="3340" max="3567" width="11.42578125" style="1"/>
    <col min="3568" max="3568" width="5" style="1" customWidth="1"/>
    <col min="3569" max="3569" width="51.140625" style="1" customWidth="1"/>
    <col min="3570" max="3570" width="0.5703125" style="1" customWidth="1"/>
    <col min="3571" max="3571" width="0.28515625" style="1" customWidth="1"/>
    <col min="3572" max="3572" width="9.85546875" style="1" customWidth="1"/>
    <col min="3573" max="3573" width="0.42578125" style="1" customWidth="1"/>
    <col min="3574" max="3576" width="0" style="1" hidden="1" customWidth="1"/>
    <col min="3577" max="3577" width="0.28515625" style="1" customWidth="1"/>
    <col min="3578" max="3578" width="8.42578125" style="1" customWidth="1"/>
    <col min="3579" max="3579" width="9.7109375" style="1" customWidth="1"/>
    <col min="3580" max="3580" width="6.28515625" style="1" customWidth="1"/>
    <col min="3581" max="3585" width="0" style="1" hidden="1" customWidth="1"/>
    <col min="3586" max="3586" width="10.42578125" style="1" customWidth="1"/>
    <col min="3587" max="3587" width="0.140625" style="1" customWidth="1"/>
    <col min="3588" max="3588" width="11.42578125" style="1"/>
    <col min="3589" max="3589" width="6.5703125" style="1" customWidth="1"/>
    <col min="3590" max="3590" width="11.42578125" style="1"/>
    <col min="3591" max="3591" width="10.5703125" style="1" customWidth="1"/>
    <col min="3592" max="3592" width="9.7109375" style="1" customWidth="1"/>
    <col min="3593" max="3593" width="10.140625" style="1" customWidth="1"/>
    <col min="3594" max="3594" width="0.28515625" style="1" customWidth="1"/>
    <col min="3595" max="3595" width="3.140625" style="1" customWidth="1"/>
    <col min="3596" max="3823" width="11.42578125" style="1"/>
    <col min="3824" max="3824" width="5" style="1" customWidth="1"/>
    <col min="3825" max="3825" width="51.140625" style="1" customWidth="1"/>
    <col min="3826" max="3826" width="0.5703125" style="1" customWidth="1"/>
    <col min="3827" max="3827" width="0.28515625" style="1" customWidth="1"/>
    <col min="3828" max="3828" width="9.85546875" style="1" customWidth="1"/>
    <col min="3829" max="3829" width="0.42578125" style="1" customWidth="1"/>
    <col min="3830" max="3832" width="0" style="1" hidden="1" customWidth="1"/>
    <col min="3833" max="3833" width="0.28515625" style="1" customWidth="1"/>
    <col min="3834" max="3834" width="8.42578125" style="1" customWidth="1"/>
    <col min="3835" max="3835" width="9.7109375" style="1" customWidth="1"/>
    <col min="3836" max="3836" width="6.28515625" style="1" customWidth="1"/>
    <col min="3837" max="3841" width="0" style="1" hidden="1" customWidth="1"/>
    <col min="3842" max="3842" width="10.42578125" style="1" customWidth="1"/>
    <col min="3843" max="3843" width="0.140625" style="1" customWidth="1"/>
    <col min="3844" max="3844" width="11.42578125" style="1"/>
    <col min="3845" max="3845" width="6.5703125" style="1" customWidth="1"/>
    <col min="3846" max="3846" width="11.42578125" style="1"/>
    <col min="3847" max="3847" width="10.5703125" style="1" customWidth="1"/>
    <col min="3848" max="3848" width="9.7109375" style="1" customWidth="1"/>
    <col min="3849" max="3849" width="10.140625" style="1" customWidth="1"/>
    <col min="3850" max="3850" width="0.28515625" style="1" customWidth="1"/>
    <col min="3851" max="3851" width="3.140625" style="1" customWidth="1"/>
    <col min="3852" max="4079" width="11.42578125" style="1"/>
    <col min="4080" max="4080" width="5" style="1" customWidth="1"/>
    <col min="4081" max="4081" width="51.140625" style="1" customWidth="1"/>
    <col min="4082" max="4082" width="0.5703125" style="1" customWidth="1"/>
    <col min="4083" max="4083" width="0.28515625" style="1" customWidth="1"/>
    <col min="4084" max="4084" width="9.85546875" style="1" customWidth="1"/>
    <col min="4085" max="4085" width="0.42578125" style="1" customWidth="1"/>
    <col min="4086" max="4088" width="0" style="1" hidden="1" customWidth="1"/>
    <col min="4089" max="4089" width="0.28515625" style="1" customWidth="1"/>
    <col min="4090" max="4090" width="8.42578125" style="1" customWidth="1"/>
    <col min="4091" max="4091" width="9.7109375" style="1" customWidth="1"/>
    <col min="4092" max="4092" width="6.28515625" style="1" customWidth="1"/>
    <col min="4093" max="4097" width="0" style="1" hidden="1" customWidth="1"/>
    <col min="4098" max="4098" width="10.42578125" style="1" customWidth="1"/>
    <col min="4099" max="4099" width="0.140625" style="1" customWidth="1"/>
    <col min="4100" max="4100" width="11.42578125" style="1"/>
    <col min="4101" max="4101" width="6.5703125" style="1" customWidth="1"/>
    <col min="4102" max="4102" width="11.42578125" style="1"/>
    <col min="4103" max="4103" width="10.5703125" style="1" customWidth="1"/>
    <col min="4104" max="4104" width="9.7109375" style="1" customWidth="1"/>
    <col min="4105" max="4105" width="10.140625" style="1" customWidth="1"/>
    <col min="4106" max="4106" width="0.28515625" style="1" customWidth="1"/>
    <col min="4107" max="4107" width="3.140625" style="1" customWidth="1"/>
    <col min="4108" max="4335" width="11.42578125" style="1"/>
    <col min="4336" max="4336" width="5" style="1" customWidth="1"/>
    <col min="4337" max="4337" width="51.140625" style="1" customWidth="1"/>
    <col min="4338" max="4338" width="0.5703125" style="1" customWidth="1"/>
    <col min="4339" max="4339" width="0.28515625" style="1" customWidth="1"/>
    <col min="4340" max="4340" width="9.85546875" style="1" customWidth="1"/>
    <col min="4341" max="4341" width="0.42578125" style="1" customWidth="1"/>
    <col min="4342" max="4344" width="0" style="1" hidden="1" customWidth="1"/>
    <col min="4345" max="4345" width="0.28515625" style="1" customWidth="1"/>
    <col min="4346" max="4346" width="8.42578125" style="1" customWidth="1"/>
    <col min="4347" max="4347" width="9.7109375" style="1" customWidth="1"/>
    <col min="4348" max="4348" width="6.28515625" style="1" customWidth="1"/>
    <col min="4349" max="4353" width="0" style="1" hidden="1" customWidth="1"/>
    <col min="4354" max="4354" width="10.42578125" style="1" customWidth="1"/>
    <col min="4355" max="4355" width="0.140625" style="1" customWidth="1"/>
    <col min="4356" max="4356" width="11.42578125" style="1"/>
    <col min="4357" max="4357" width="6.5703125" style="1" customWidth="1"/>
    <col min="4358" max="4358" width="11.42578125" style="1"/>
    <col min="4359" max="4359" width="10.5703125" style="1" customWidth="1"/>
    <col min="4360" max="4360" width="9.7109375" style="1" customWidth="1"/>
    <col min="4361" max="4361" width="10.140625" style="1" customWidth="1"/>
    <col min="4362" max="4362" width="0.28515625" style="1" customWidth="1"/>
    <col min="4363" max="4363" width="3.140625" style="1" customWidth="1"/>
    <col min="4364" max="4591" width="11.42578125" style="1"/>
    <col min="4592" max="4592" width="5" style="1" customWidth="1"/>
    <col min="4593" max="4593" width="51.140625" style="1" customWidth="1"/>
    <col min="4594" max="4594" width="0.5703125" style="1" customWidth="1"/>
    <col min="4595" max="4595" width="0.28515625" style="1" customWidth="1"/>
    <col min="4596" max="4596" width="9.85546875" style="1" customWidth="1"/>
    <col min="4597" max="4597" width="0.42578125" style="1" customWidth="1"/>
    <col min="4598" max="4600" width="0" style="1" hidden="1" customWidth="1"/>
    <col min="4601" max="4601" width="0.28515625" style="1" customWidth="1"/>
    <col min="4602" max="4602" width="8.42578125" style="1" customWidth="1"/>
    <col min="4603" max="4603" width="9.7109375" style="1" customWidth="1"/>
    <col min="4604" max="4604" width="6.28515625" style="1" customWidth="1"/>
    <col min="4605" max="4609" width="0" style="1" hidden="1" customWidth="1"/>
    <col min="4610" max="4610" width="10.42578125" style="1" customWidth="1"/>
    <col min="4611" max="4611" width="0.140625" style="1" customWidth="1"/>
    <col min="4612" max="4612" width="11.42578125" style="1"/>
    <col min="4613" max="4613" width="6.5703125" style="1" customWidth="1"/>
    <col min="4614" max="4614" width="11.42578125" style="1"/>
    <col min="4615" max="4615" width="10.5703125" style="1" customWidth="1"/>
    <col min="4616" max="4616" width="9.7109375" style="1" customWidth="1"/>
    <col min="4617" max="4617" width="10.140625" style="1" customWidth="1"/>
    <col min="4618" max="4618" width="0.28515625" style="1" customWidth="1"/>
    <col min="4619" max="4619" width="3.140625" style="1" customWidth="1"/>
    <col min="4620" max="4847" width="11.42578125" style="1"/>
    <col min="4848" max="4848" width="5" style="1" customWidth="1"/>
    <col min="4849" max="4849" width="51.140625" style="1" customWidth="1"/>
    <col min="4850" max="4850" width="0.5703125" style="1" customWidth="1"/>
    <col min="4851" max="4851" width="0.28515625" style="1" customWidth="1"/>
    <col min="4852" max="4852" width="9.85546875" style="1" customWidth="1"/>
    <col min="4853" max="4853" width="0.42578125" style="1" customWidth="1"/>
    <col min="4854" max="4856" width="0" style="1" hidden="1" customWidth="1"/>
    <col min="4857" max="4857" width="0.28515625" style="1" customWidth="1"/>
    <col min="4858" max="4858" width="8.42578125" style="1" customWidth="1"/>
    <col min="4859" max="4859" width="9.7109375" style="1" customWidth="1"/>
    <col min="4860" max="4860" width="6.28515625" style="1" customWidth="1"/>
    <col min="4861" max="4865" width="0" style="1" hidden="1" customWidth="1"/>
    <col min="4866" max="4866" width="10.42578125" style="1" customWidth="1"/>
    <col min="4867" max="4867" width="0.140625" style="1" customWidth="1"/>
    <col min="4868" max="4868" width="11.42578125" style="1"/>
    <col min="4869" max="4869" width="6.5703125" style="1" customWidth="1"/>
    <col min="4870" max="4870" width="11.42578125" style="1"/>
    <col min="4871" max="4871" width="10.5703125" style="1" customWidth="1"/>
    <col min="4872" max="4872" width="9.7109375" style="1" customWidth="1"/>
    <col min="4873" max="4873" width="10.140625" style="1" customWidth="1"/>
    <col min="4874" max="4874" width="0.28515625" style="1" customWidth="1"/>
    <col min="4875" max="4875" width="3.140625" style="1" customWidth="1"/>
    <col min="4876" max="5103" width="11.42578125" style="1"/>
    <col min="5104" max="5104" width="5" style="1" customWidth="1"/>
    <col min="5105" max="5105" width="51.140625" style="1" customWidth="1"/>
    <col min="5106" max="5106" width="0.5703125" style="1" customWidth="1"/>
    <col min="5107" max="5107" width="0.28515625" style="1" customWidth="1"/>
    <col min="5108" max="5108" width="9.85546875" style="1" customWidth="1"/>
    <col min="5109" max="5109" width="0.42578125" style="1" customWidth="1"/>
    <col min="5110" max="5112" width="0" style="1" hidden="1" customWidth="1"/>
    <col min="5113" max="5113" width="0.28515625" style="1" customWidth="1"/>
    <col min="5114" max="5114" width="8.42578125" style="1" customWidth="1"/>
    <col min="5115" max="5115" width="9.7109375" style="1" customWidth="1"/>
    <col min="5116" max="5116" width="6.28515625" style="1" customWidth="1"/>
    <col min="5117" max="5121" width="0" style="1" hidden="1" customWidth="1"/>
    <col min="5122" max="5122" width="10.42578125" style="1" customWidth="1"/>
    <col min="5123" max="5123" width="0.140625" style="1" customWidth="1"/>
    <col min="5124" max="5124" width="11.42578125" style="1"/>
    <col min="5125" max="5125" width="6.5703125" style="1" customWidth="1"/>
    <col min="5126" max="5126" width="11.42578125" style="1"/>
    <col min="5127" max="5127" width="10.5703125" style="1" customWidth="1"/>
    <col min="5128" max="5128" width="9.7109375" style="1" customWidth="1"/>
    <col min="5129" max="5129" width="10.140625" style="1" customWidth="1"/>
    <col min="5130" max="5130" width="0.28515625" style="1" customWidth="1"/>
    <col min="5131" max="5131" width="3.140625" style="1" customWidth="1"/>
    <col min="5132" max="5359" width="11.42578125" style="1"/>
    <col min="5360" max="5360" width="5" style="1" customWidth="1"/>
    <col min="5361" max="5361" width="51.140625" style="1" customWidth="1"/>
    <col min="5362" max="5362" width="0.5703125" style="1" customWidth="1"/>
    <col min="5363" max="5363" width="0.28515625" style="1" customWidth="1"/>
    <col min="5364" max="5364" width="9.85546875" style="1" customWidth="1"/>
    <col min="5365" max="5365" width="0.42578125" style="1" customWidth="1"/>
    <col min="5366" max="5368" width="0" style="1" hidden="1" customWidth="1"/>
    <col min="5369" max="5369" width="0.28515625" style="1" customWidth="1"/>
    <col min="5370" max="5370" width="8.42578125" style="1" customWidth="1"/>
    <col min="5371" max="5371" width="9.7109375" style="1" customWidth="1"/>
    <col min="5372" max="5372" width="6.28515625" style="1" customWidth="1"/>
    <col min="5373" max="5377" width="0" style="1" hidden="1" customWidth="1"/>
    <col min="5378" max="5378" width="10.42578125" style="1" customWidth="1"/>
    <col min="5379" max="5379" width="0.140625" style="1" customWidth="1"/>
    <col min="5380" max="5380" width="11.42578125" style="1"/>
    <col min="5381" max="5381" width="6.5703125" style="1" customWidth="1"/>
    <col min="5382" max="5382" width="11.42578125" style="1"/>
    <col min="5383" max="5383" width="10.5703125" style="1" customWidth="1"/>
    <col min="5384" max="5384" width="9.7109375" style="1" customWidth="1"/>
    <col min="5385" max="5385" width="10.140625" style="1" customWidth="1"/>
    <col min="5386" max="5386" width="0.28515625" style="1" customWidth="1"/>
    <col min="5387" max="5387" width="3.140625" style="1" customWidth="1"/>
    <col min="5388" max="5615" width="11.42578125" style="1"/>
    <col min="5616" max="5616" width="5" style="1" customWidth="1"/>
    <col min="5617" max="5617" width="51.140625" style="1" customWidth="1"/>
    <col min="5618" max="5618" width="0.5703125" style="1" customWidth="1"/>
    <col min="5619" max="5619" width="0.28515625" style="1" customWidth="1"/>
    <col min="5620" max="5620" width="9.85546875" style="1" customWidth="1"/>
    <col min="5621" max="5621" width="0.42578125" style="1" customWidth="1"/>
    <col min="5622" max="5624" width="0" style="1" hidden="1" customWidth="1"/>
    <col min="5625" max="5625" width="0.28515625" style="1" customWidth="1"/>
    <col min="5626" max="5626" width="8.42578125" style="1" customWidth="1"/>
    <col min="5627" max="5627" width="9.7109375" style="1" customWidth="1"/>
    <col min="5628" max="5628" width="6.28515625" style="1" customWidth="1"/>
    <col min="5629" max="5633" width="0" style="1" hidden="1" customWidth="1"/>
    <col min="5634" max="5634" width="10.42578125" style="1" customWidth="1"/>
    <col min="5635" max="5635" width="0.140625" style="1" customWidth="1"/>
    <col min="5636" max="5636" width="11.42578125" style="1"/>
    <col min="5637" max="5637" width="6.5703125" style="1" customWidth="1"/>
    <col min="5638" max="5638" width="11.42578125" style="1"/>
    <col min="5639" max="5639" width="10.5703125" style="1" customWidth="1"/>
    <col min="5640" max="5640" width="9.7109375" style="1" customWidth="1"/>
    <col min="5641" max="5641" width="10.140625" style="1" customWidth="1"/>
    <col min="5642" max="5642" width="0.28515625" style="1" customWidth="1"/>
    <col min="5643" max="5643" width="3.140625" style="1" customWidth="1"/>
    <col min="5644" max="5871" width="11.42578125" style="1"/>
    <col min="5872" max="5872" width="5" style="1" customWidth="1"/>
    <col min="5873" max="5873" width="51.140625" style="1" customWidth="1"/>
    <col min="5874" max="5874" width="0.5703125" style="1" customWidth="1"/>
    <col min="5875" max="5875" width="0.28515625" style="1" customWidth="1"/>
    <col min="5876" max="5876" width="9.85546875" style="1" customWidth="1"/>
    <col min="5877" max="5877" width="0.42578125" style="1" customWidth="1"/>
    <col min="5878" max="5880" width="0" style="1" hidden="1" customWidth="1"/>
    <col min="5881" max="5881" width="0.28515625" style="1" customWidth="1"/>
    <col min="5882" max="5882" width="8.42578125" style="1" customWidth="1"/>
    <col min="5883" max="5883" width="9.7109375" style="1" customWidth="1"/>
    <col min="5884" max="5884" width="6.28515625" style="1" customWidth="1"/>
    <col min="5885" max="5889" width="0" style="1" hidden="1" customWidth="1"/>
    <col min="5890" max="5890" width="10.42578125" style="1" customWidth="1"/>
    <col min="5891" max="5891" width="0.140625" style="1" customWidth="1"/>
    <col min="5892" max="5892" width="11.42578125" style="1"/>
    <col min="5893" max="5893" width="6.5703125" style="1" customWidth="1"/>
    <col min="5894" max="5894" width="11.42578125" style="1"/>
    <col min="5895" max="5895" width="10.5703125" style="1" customWidth="1"/>
    <col min="5896" max="5896" width="9.7109375" style="1" customWidth="1"/>
    <col min="5897" max="5897" width="10.140625" style="1" customWidth="1"/>
    <col min="5898" max="5898" width="0.28515625" style="1" customWidth="1"/>
    <col min="5899" max="5899" width="3.140625" style="1" customWidth="1"/>
    <col min="5900" max="6127" width="11.42578125" style="1"/>
    <col min="6128" max="6128" width="5" style="1" customWidth="1"/>
    <col min="6129" max="6129" width="51.140625" style="1" customWidth="1"/>
    <col min="6130" max="6130" width="0.5703125" style="1" customWidth="1"/>
    <col min="6131" max="6131" width="0.28515625" style="1" customWidth="1"/>
    <col min="6132" max="6132" width="9.85546875" style="1" customWidth="1"/>
    <col min="6133" max="6133" width="0.42578125" style="1" customWidth="1"/>
    <col min="6134" max="6136" width="0" style="1" hidden="1" customWidth="1"/>
    <col min="6137" max="6137" width="0.28515625" style="1" customWidth="1"/>
    <col min="6138" max="6138" width="8.42578125" style="1" customWidth="1"/>
    <col min="6139" max="6139" width="9.7109375" style="1" customWidth="1"/>
    <col min="6140" max="6140" width="6.28515625" style="1" customWidth="1"/>
    <col min="6141" max="6145" width="0" style="1" hidden="1" customWidth="1"/>
    <col min="6146" max="6146" width="10.42578125" style="1" customWidth="1"/>
    <col min="6147" max="6147" width="0.140625" style="1" customWidth="1"/>
    <col min="6148" max="6148" width="11.42578125" style="1"/>
    <col min="6149" max="6149" width="6.5703125" style="1" customWidth="1"/>
    <col min="6150" max="6150" width="11.42578125" style="1"/>
    <col min="6151" max="6151" width="10.5703125" style="1" customWidth="1"/>
    <col min="6152" max="6152" width="9.7109375" style="1" customWidth="1"/>
    <col min="6153" max="6153" width="10.140625" style="1" customWidth="1"/>
    <col min="6154" max="6154" width="0.28515625" style="1" customWidth="1"/>
    <col min="6155" max="6155" width="3.140625" style="1" customWidth="1"/>
    <col min="6156" max="6383" width="11.42578125" style="1"/>
    <col min="6384" max="6384" width="5" style="1" customWidth="1"/>
    <col min="6385" max="6385" width="51.140625" style="1" customWidth="1"/>
    <col min="6386" max="6386" width="0.5703125" style="1" customWidth="1"/>
    <col min="6387" max="6387" width="0.28515625" style="1" customWidth="1"/>
    <col min="6388" max="6388" width="9.85546875" style="1" customWidth="1"/>
    <col min="6389" max="6389" width="0.42578125" style="1" customWidth="1"/>
    <col min="6390" max="6392" width="0" style="1" hidden="1" customWidth="1"/>
    <col min="6393" max="6393" width="0.28515625" style="1" customWidth="1"/>
    <col min="6394" max="6394" width="8.42578125" style="1" customWidth="1"/>
    <col min="6395" max="6395" width="9.7109375" style="1" customWidth="1"/>
    <col min="6396" max="6396" width="6.28515625" style="1" customWidth="1"/>
    <col min="6397" max="6401" width="0" style="1" hidden="1" customWidth="1"/>
    <col min="6402" max="6402" width="10.42578125" style="1" customWidth="1"/>
    <col min="6403" max="6403" width="0.140625" style="1" customWidth="1"/>
    <col min="6404" max="6404" width="11.42578125" style="1"/>
    <col min="6405" max="6405" width="6.5703125" style="1" customWidth="1"/>
    <col min="6406" max="6406" width="11.42578125" style="1"/>
    <col min="6407" max="6407" width="10.5703125" style="1" customWidth="1"/>
    <col min="6408" max="6408" width="9.7109375" style="1" customWidth="1"/>
    <col min="6409" max="6409" width="10.140625" style="1" customWidth="1"/>
    <col min="6410" max="6410" width="0.28515625" style="1" customWidth="1"/>
    <col min="6411" max="6411" width="3.140625" style="1" customWidth="1"/>
    <col min="6412" max="6639" width="11.42578125" style="1"/>
    <col min="6640" max="6640" width="5" style="1" customWidth="1"/>
    <col min="6641" max="6641" width="51.140625" style="1" customWidth="1"/>
    <col min="6642" max="6642" width="0.5703125" style="1" customWidth="1"/>
    <col min="6643" max="6643" width="0.28515625" style="1" customWidth="1"/>
    <col min="6644" max="6644" width="9.85546875" style="1" customWidth="1"/>
    <col min="6645" max="6645" width="0.42578125" style="1" customWidth="1"/>
    <col min="6646" max="6648" width="0" style="1" hidden="1" customWidth="1"/>
    <col min="6649" max="6649" width="0.28515625" style="1" customWidth="1"/>
    <col min="6650" max="6650" width="8.42578125" style="1" customWidth="1"/>
    <col min="6651" max="6651" width="9.7109375" style="1" customWidth="1"/>
    <col min="6652" max="6652" width="6.28515625" style="1" customWidth="1"/>
    <col min="6653" max="6657" width="0" style="1" hidden="1" customWidth="1"/>
    <col min="6658" max="6658" width="10.42578125" style="1" customWidth="1"/>
    <col min="6659" max="6659" width="0.140625" style="1" customWidth="1"/>
    <col min="6660" max="6660" width="11.42578125" style="1"/>
    <col min="6661" max="6661" width="6.5703125" style="1" customWidth="1"/>
    <col min="6662" max="6662" width="11.42578125" style="1"/>
    <col min="6663" max="6663" width="10.5703125" style="1" customWidth="1"/>
    <col min="6664" max="6664" width="9.7109375" style="1" customWidth="1"/>
    <col min="6665" max="6665" width="10.140625" style="1" customWidth="1"/>
    <col min="6666" max="6666" width="0.28515625" style="1" customWidth="1"/>
    <col min="6667" max="6667" width="3.140625" style="1" customWidth="1"/>
    <col min="6668" max="6895" width="11.42578125" style="1"/>
    <col min="6896" max="6896" width="5" style="1" customWidth="1"/>
    <col min="6897" max="6897" width="51.140625" style="1" customWidth="1"/>
    <col min="6898" max="6898" width="0.5703125" style="1" customWidth="1"/>
    <col min="6899" max="6899" width="0.28515625" style="1" customWidth="1"/>
    <col min="6900" max="6900" width="9.85546875" style="1" customWidth="1"/>
    <col min="6901" max="6901" width="0.42578125" style="1" customWidth="1"/>
    <col min="6902" max="6904" width="0" style="1" hidden="1" customWidth="1"/>
    <col min="6905" max="6905" width="0.28515625" style="1" customWidth="1"/>
    <col min="6906" max="6906" width="8.42578125" style="1" customWidth="1"/>
    <col min="6907" max="6907" width="9.7109375" style="1" customWidth="1"/>
    <col min="6908" max="6908" width="6.28515625" style="1" customWidth="1"/>
    <col min="6909" max="6913" width="0" style="1" hidden="1" customWidth="1"/>
    <col min="6914" max="6914" width="10.42578125" style="1" customWidth="1"/>
    <col min="6915" max="6915" width="0.140625" style="1" customWidth="1"/>
    <col min="6916" max="6916" width="11.42578125" style="1"/>
    <col min="6917" max="6917" width="6.5703125" style="1" customWidth="1"/>
    <col min="6918" max="6918" width="11.42578125" style="1"/>
    <col min="6919" max="6919" width="10.5703125" style="1" customWidth="1"/>
    <col min="6920" max="6920" width="9.7109375" style="1" customWidth="1"/>
    <col min="6921" max="6921" width="10.140625" style="1" customWidth="1"/>
    <col min="6922" max="6922" width="0.28515625" style="1" customWidth="1"/>
    <col min="6923" max="6923" width="3.140625" style="1" customWidth="1"/>
    <col min="6924" max="7151" width="11.42578125" style="1"/>
    <col min="7152" max="7152" width="5" style="1" customWidth="1"/>
    <col min="7153" max="7153" width="51.140625" style="1" customWidth="1"/>
    <col min="7154" max="7154" width="0.5703125" style="1" customWidth="1"/>
    <col min="7155" max="7155" width="0.28515625" style="1" customWidth="1"/>
    <col min="7156" max="7156" width="9.85546875" style="1" customWidth="1"/>
    <col min="7157" max="7157" width="0.42578125" style="1" customWidth="1"/>
    <col min="7158" max="7160" width="0" style="1" hidden="1" customWidth="1"/>
    <col min="7161" max="7161" width="0.28515625" style="1" customWidth="1"/>
    <col min="7162" max="7162" width="8.42578125" style="1" customWidth="1"/>
    <col min="7163" max="7163" width="9.7109375" style="1" customWidth="1"/>
    <col min="7164" max="7164" width="6.28515625" style="1" customWidth="1"/>
    <col min="7165" max="7169" width="0" style="1" hidden="1" customWidth="1"/>
    <col min="7170" max="7170" width="10.42578125" style="1" customWidth="1"/>
    <col min="7171" max="7171" width="0.140625" style="1" customWidth="1"/>
    <col min="7172" max="7172" width="11.42578125" style="1"/>
    <col min="7173" max="7173" width="6.5703125" style="1" customWidth="1"/>
    <col min="7174" max="7174" width="11.42578125" style="1"/>
    <col min="7175" max="7175" width="10.5703125" style="1" customWidth="1"/>
    <col min="7176" max="7176" width="9.7109375" style="1" customWidth="1"/>
    <col min="7177" max="7177" width="10.140625" style="1" customWidth="1"/>
    <col min="7178" max="7178" width="0.28515625" style="1" customWidth="1"/>
    <col min="7179" max="7179" width="3.140625" style="1" customWidth="1"/>
    <col min="7180" max="7407" width="11.42578125" style="1"/>
    <col min="7408" max="7408" width="5" style="1" customWidth="1"/>
    <col min="7409" max="7409" width="51.140625" style="1" customWidth="1"/>
    <col min="7410" max="7410" width="0.5703125" style="1" customWidth="1"/>
    <col min="7411" max="7411" width="0.28515625" style="1" customWidth="1"/>
    <col min="7412" max="7412" width="9.85546875" style="1" customWidth="1"/>
    <col min="7413" max="7413" width="0.42578125" style="1" customWidth="1"/>
    <col min="7414" max="7416" width="0" style="1" hidden="1" customWidth="1"/>
    <col min="7417" max="7417" width="0.28515625" style="1" customWidth="1"/>
    <col min="7418" max="7418" width="8.42578125" style="1" customWidth="1"/>
    <col min="7419" max="7419" width="9.7109375" style="1" customWidth="1"/>
    <col min="7420" max="7420" width="6.28515625" style="1" customWidth="1"/>
    <col min="7421" max="7425" width="0" style="1" hidden="1" customWidth="1"/>
    <col min="7426" max="7426" width="10.42578125" style="1" customWidth="1"/>
    <col min="7427" max="7427" width="0.140625" style="1" customWidth="1"/>
    <col min="7428" max="7428" width="11.42578125" style="1"/>
    <col min="7429" max="7429" width="6.5703125" style="1" customWidth="1"/>
    <col min="7430" max="7430" width="11.42578125" style="1"/>
    <col min="7431" max="7431" width="10.5703125" style="1" customWidth="1"/>
    <col min="7432" max="7432" width="9.7109375" style="1" customWidth="1"/>
    <col min="7433" max="7433" width="10.140625" style="1" customWidth="1"/>
    <col min="7434" max="7434" width="0.28515625" style="1" customWidth="1"/>
    <col min="7435" max="7435" width="3.140625" style="1" customWidth="1"/>
    <col min="7436" max="7663" width="11.42578125" style="1"/>
    <col min="7664" max="7664" width="5" style="1" customWidth="1"/>
    <col min="7665" max="7665" width="51.140625" style="1" customWidth="1"/>
    <col min="7666" max="7666" width="0.5703125" style="1" customWidth="1"/>
    <col min="7667" max="7667" width="0.28515625" style="1" customWidth="1"/>
    <col min="7668" max="7668" width="9.85546875" style="1" customWidth="1"/>
    <col min="7669" max="7669" width="0.42578125" style="1" customWidth="1"/>
    <col min="7670" max="7672" width="0" style="1" hidden="1" customWidth="1"/>
    <col min="7673" max="7673" width="0.28515625" style="1" customWidth="1"/>
    <col min="7674" max="7674" width="8.42578125" style="1" customWidth="1"/>
    <col min="7675" max="7675" width="9.7109375" style="1" customWidth="1"/>
    <col min="7676" max="7676" width="6.28515625" style="1" customWidth="1"/>
    <col min="7677" max="7681" width="0" style="1" hidden="1" customWidth="1"/>
    <col min="7682" max="7682" width="10.42578125" style="1" customWidth="1"/>
    <col min="7683" max="7683" width="0.140625" style="1" customWidth="1"/>
    <col min="7684" max="7684" width="11.42578125" style="1"/>
    <col min="7685" max="7685" width="6.5703125" style="1" customWidth="1"/>
    <col min="7686" max="7686" width="11.42578125" style="1"/>
    <col min="7687" max="7687" width="10.5703125" style="1" customWidth="1"/>
    <col min="7688" max="7688" width="9.7109375" style="1" customWidth="1"/>
    <col min="7689" max="7689" width="10.140625" style="1" customWidth="1"/>
    <col min="7690" max="7690" width="0.28515625" style="1" customWidth="1"/>
    <col min="7691" max="7691" width="3.140625" style="1" customWidth="1"/>
    <col min="7692" max="7919" width="11.42578125" style="1"/>
    <col min="7920" max="7920" width="5" style="1" customWidth="1"/>
    <col min="7921" max="7921" width="51.140625" style="1" customWidth="1"/>
    <col min="7922" max="7922" width="0.5703125" style="1" customWidth="1"/>
    <col min="7923" max="7923" width="0.28515625" style="1" customWidth="1"/>
    <col min="7924" max="7924" width="9.85546875" style="1" customWidth="1"/>
    <col min="7925" max="7925" width="0.42578125" style="1" customWidth="1"/>
    <col min="7926" max="7928" width="0" style="1" hidden="1" customWidth="1"/>
    <col min="7929" max="7929" width="0.28515625" style="1" customWidth="1"/>
    <col min="7930" max="7930" width="8.42578125" style="1" customWidth="1"/>
    <col min="7931" max="7931" width="9.7109375" style="1" customWidth="1"/>
    <col min="7932" max="7932" width="6.28515625" style="1" customWidth="1"/>
    <col min="7933" max="7937" width="0" style="1" hidden="1" customWidth="1"/>
    <col min="7938" max="7938" width="10.42578125" style="1" customWidth="1"/>
    <col min="7939" max="7939" width="0.140625" style="1" customWidth="1"/>
    <col min="7940" max="7940" width="11.42578125" style="1"/>
    <col min="7941" max="7941" width="6.5703125" style="1" customWidth="1"/>
    <col min="7942" max="7942" width="11.42578125" style="1"/>
    <col min="7943" max="7943" width="10.5703125" style="1" customWidth="1"/>
    <col min="7944" max="7944" width="9.7109375" style="1" customWidth="1"/>
    <col min="7945" max="7945" width="10.140625" style="1" customWidth="1"/>
    <col min="7946" max="7946" width="0.28515625" style="1" customWidth="1"/>
    <col min="7947" max="7947" width="3.140625" style="1" customWidth="1"/>
    <col min="7948" max="8175" width="11.42578125" style="1"/>
    <col min="8176" max="8176" width="5" style="1" customWidth="1"/>
    <col min="8177" max="8177" width="51.140625" style="1" customWidth="1"/>
    <col min="8178" max="8178" width="0.5703125" style="1" customWidth="1"/>
    <col min="8179" max="8179" width="0.28515625" style="1" customWidth="1"/>
    <col min="8180" max="8180" width="9.85546875" style="1" customWidth="1"/>
    <col min="8181" max="8181" width="0.42578125" style="1" customWidth="1"/>
    <col min="8182" max="8184" width="0" style="1" hidden="1" customWidth="1"/>
    <col min="8185" max="8185" width="0.28515625" style="1" customWidth="1"/>
    <col min="8186" max="8186" width="8.42578125" style="1" customWidth="1"/>
    <col min="8187" max="8187" width="9.7109375" style="1" customWidth="1"/>
    <col min="8188" max="8188" width="6.28515625" style="1" customWidth="1"/>
    <col min="8189" max="8193" width="0" style="1" hidden="1" customWidth="1"/>
    <col min="8194" max="8194" width="10.42578125" style="1" customWidth="1"/>
    <col min="8195" max="8195" width="0.140625" style="1" customWidth="1"/>
    <col min="8196" max="8196" width="11.42578125" style="1"/>
    <col min="8197" max="8197" width="6.5703125" style="1" customWidth="1"/>
    <col min="8198" max="8198" width="11.42578125" style="1"/>
    <col min="8199" max="8199" width="10.5703125" style="1" customWidth="1"/>
    <col min="8200" max="8200" width="9.7109375" style="1" customWidth="1"/>
    <col min="8201" max="8201" width="10.140625" style="1" customWidth="1"/>
    <col min="8202" max="8202" width="0.28515625" style="1" customWidth="1"/>
    <col min="8203" max="8203" width="3.140625" style="1" customWidth="1"/>
    <col min="8204" max="8431" width="11.42578125" style="1"/>
    <col min="8432" max="8432" width="5" style="1" customWidth="1"/>
    <col min="8433" max="8433" width="51.140625" style="1" customWidth="1"/>
    <col min="8434" max="8434" width="0.5703125" style="1" customWidth="1"/>
    <col min="8435" max="8435" width="0.28515625" style="1" customWidth="1"/>
    <col min="8436" max="8436" width="9.85546875" style="1" customWidth="1"/>
    <col min="8437" max="8437" width="0.42578125" style="1" customWidth="1"/>
    <col min="8438" max="8440" width="0" style="1" hidden="1" customWidth="1"/>
    <col min="8441" max="8441" width="0.28515625" style="1" customWidth="1"/>
    <col min="8442" max="8442" width="8.42578125" style="1" customWidth="1"/>
    <col min="8443" max="8443" width="9.7109375" style="1" customWidth="1"/>
    <col min="8444" max="8444" width="6.28515625" style="1" customWidth="1"/>
    <col min="8445" max="8449" width="0" style="1" hidden="1" customWidth="1"/>
    <col min="8450" max="8450" width="10.42578125" style="1" customWidth="1"/>
    <col min="8451" max="8451" width="0.140625" style="1" customWidth="1"/>
    <col min="8452" max="8452" width="11.42578125" style="1"/>
    <col min="8453" max="8453" width="6.5703125" style="1" customWidth="1"/>
    <col min="8454" max="8454" width="11.42578125" style="1"/>
    <col min="8455" max="8455" width="10.5703125" style="1" customWidth="1"/>
    <col min="8456" max="8456" width="9.7109375" style="1" customWidth="1"/>
    <col min="8457" max="8457" width="10.140625" style="1" customWidth="1"/>
    <col min="8458" max="8458" width="0.28515625" style="1" customWidth="1"/>
    <col min="8459" max="8459" width="3.140625" style="1" customWidth="1"/>
    <col min="8460" max="8687" width="11.42578125" style="1"/>
    <col min="8688" max="8688" width="5" style="1" customWidth="1"/>
    <col min="8689" max="8689" width="51.140625" style="1" customWidth="1"/>
    <col min="8690" max="8690" width="0.5703125" style="1" customWidth="1"/>
    <col min="8691" max="8691" width="0.28515625" style="1" customWidth="1"/>
    <col min="8692" max="8692" width="9.85546875" style="1" customWidth="1"/>
    <col min="8693" max="8693" width="0.42578125" style="1" customWidth="1"/>
    <col min="8694" max="8696" width="0" style="1" hidden="1" customWidth="1"/>
    <col min="8697" max="8697" width="0.28515625" style="1" customWidth="1"/>
    <col min="8698" max="8698" width="8.42578125" style="1" customWidth="1"/>
    <col min="8699" max="8699" width="9.7109375" style="1" customWidth="1"/>
    <col min="8700" max="8700" width="6.28515625" style="1" customWidth="1"/>
    <col min="8701" max="8705" width="0" style="1" hidden="1" customWidth="1"/>
    <col min="8706" max="8706" width="10.42578125" style="1" customWidth="1"/>
    <col min="8707" max="8707" width="0.140625" style="1" customWidth="1"/>
    <col min="8708" max="8708" width="11.42578125" style="1"/>
    <col min="8709" max="8709" width="6.5703125" style="1" customWidth="1"/>
    <col min="8710" max="8710" width="11.42578125" style="1"/>
    <col min="8711" max="8711" width="10.5703125" style="1" customWidth="1"/>
    <col min="8712" max="8712" width="9.7109375" style="1" customWidth="1"/>
    <col min="8713" max="8713" width="10.140625" style="1" customWidth="1"/>
    <col min="8714" max="8714" width="0.28515625" style="1" customWidth="1"/>
    <col min="8715" max="8715" width="3.140625" style="1" customWidth="1"/>
    <col min="8716" max="8943" width="11.42578125" style="1"/>
    <col min="8944" max="8944" width="5" style="1" customWidth="1"/>
    <col min="8945" max="8945" width="51.140625" style="1" customWidth="1"/>
    <col min="8946" max="8946" width="0.5703125" style="1" customWidth="1"/>
    <col min="8947" max="8947" width="0.28515625" style="1" customWidth="1"/>
    <col min="8948" max="8948" width="9.85546875" style="1" customWidth="1"/>
    <col min="8949" max="8949" width="0.42578125" style="1" customWidth="1"/>
    <col min="8950" max="8952" width="0" style="1" hidden="1" customWidth="1"/>
    <col min="8953" max="8953" width="0.28515625" style="1" customWidth="1"/>
    <col min="8954" max="8954" width="8.42578125" style="1" customWidth="1"/>
    <col min="8955" max="8955" width="9.7109375" style="1" customWidth="1"/>
    <col min="8956" max="8956" width="6.28515625" style="1" customWidth="1"/>
    <col min="8957" max="8961" width="0" style="1" hidden="1" customWidth="1"/>
    <col min="8962" max="8962" width="10.42578125" style="1" customWidth="1"/>
    <col min="8963" max="8963" width="0.140625" style="1" customWidth="1"/>
    <col min="8964" max="8964" width="11.42578125" style="1"/>
    <col min="8965" max="8965" width="6.5703125" style="1" customWidth="1"/>
    <col min="8966" max="8966" width="11.42578125" style="1"/>
    <col min="8967" max="8967" width="10.5703125" style="1" customWidth="1"/>
    <col min="8968" max="8968" width="9.7109375" style="1" customWidth="1"/>
    <col min="8969" max="8969" width="10.140625" style="1" customWidth="1"/>
    <col min="8970" max="8970" width="0.28515625" style="1" customWidth="1"/>
    <col min="8971" max="8971" width="3.140625" style="1" customWidth="1"/>
    <col min="8972" max="9199" width="11.42578125" style="1"/>
    <col min="9200" max="9200" width="5" style="1" customWidth="1"/>
    <col min="9201" max="9201" width="51.140625" style="1" customWidth="1"/>
    <col min="9202" max="9202" width="0.5703125" style="1" customWidth="1"/>
    <col min="9203" max="9203" width="0.28515625" style="1" customWidth="1"/>
    <col min="9204" max="9204" width="9.85546875" style="1" customWidth="1"/>
    <col min="9205" max="9205" width="0.42578125" style="1" customWidth="1"/>
    <col min="9206" max="9208" width="0" style="1" hidden="1" customWidth="1"/>
    <col min="9209" max="9209" width="0.28515625" style="1" customWidth="1"/>
    <col min="9210" max="9210" width="8.42578125" style="1" customWidth="1"/>
    <col min="9211" max="9211" width="9.7109375" style="1" customWidth="1"/>
    <col min="9212" max="9212" width="6.28515625" style="1" customWidth="1"/>
    <col min="9213" max="9217" width="0" style="1" hidden="1" customWidth="1"/>
    <col min="9218" max="9218" width="10.42578125" style="1" customWidth="1"/>
    <col min="9219" max="9219" width="0.140625" style="1" customWidth="1"/>
    <col min="9220" max="9220" width="11.42578125" style="1"/>
    <col min="9221" max="9221" width="6.5703125" style="1" customWidth="1"/>
    <col min="9222" max="9222" width="11.42578125" style="1"/>
    <col min="9223" max="9223" width="10.5703125" style="1" customWidth="1"/>
    <col min="9224" max="9224" width="9.7109375" style="1" customWidth="1"/>
    <col min="9225" max="9225" width="10.140625" style="1" customWidth="1"/>
    <col min="9226" max="9226" width="0.28515625" style="1" customWidth="1"/>
    <col min="9227" max="9227" width="3.140625" style="1" customWidth="1"/>
    <col min="9228" max="9455" width="11.42578125" style="1"/>
    <col min="9456" max="9456" width="5" style="1" customWidth="1"/>
    <col min="9457" max="9457" width="51.140625" style="1" customWidth="1"/>
    <col min="9458" max="9458" width="0.5703125" style="1" customWidth="1"/>
    <col min="9459" max="9459" width="0.28515625" style="1" customWidth="1"/>
    <col min="9460" max="9460" width="9.85546875" style="1" customWidth="1"/>
    <col min="9461" max="9461" width="0.42578125" style="1" customWidth="1"/>
    <col min="9462" max="9464" width="0" style="1" hidden="1" customWidth="1"/>
    <col min="9465" max="9465" width="0.28515625" style="1" customWidth="1"/>
    <col min="9466" max="9466" width="8.42578125" style="1" customWidth="1"/>
    <col min="9467" max="9467" width="9.7109375" style="1" customWidth="1"/>
    <col min="9468" max="9468" width="6.28515625" style="1" customWidth="1"/>
    <col min="9469" max="9473" width="0" style="1" hidden="1" customWidth="1"/>
    <col min="9474" max="9474" width="10.42578125" style="1" customWidth="1"/>
    <col min="9475" max="9475" width="0.140625" style="1" customWidth="1"/>
    <col min="9476" max="9476" width="11.42578125" style="1"/>
    <col min="9477" max="9477" width="6.5703125" style="1" customWidth="1"/>
    <col min="9478" max="9478" width="11.42578125" style="1"/>
    <col min="9479" max="9479" width="10.5703125" style="1" customWidth="1"/>
    <col min="9480" max="9480" width="9.7109375" style="1" customWidth="1"/>
    <col min="9481" max="9481" width="10.140625" style="1" customWidth="1"/>
    <col min="9482" max="9482" width="0.28515625" style="1" customWidth="1"/>
    <col min="9483" max="9483" width="3.140625" style="1" customWidth="1"/>
    <col min="9484" max="9711" width="11.42578125" style="1"/>
    <col min="9712" max="9712" width="5" style="1" customWidth="1"/>
    <col min="9713" max="9713" width="51.140625" style="1" customWidth="1"/>
    <col min="9714" max="9714" width="0.5703125" style="1" customWidth="1"/>
    <col min="9715" max="9715" width="0.28515625" style="1" customWidth="1"/>
    <col min="9716" max="9716" width="9.85546875" style="1" customWidth="1"/>
    <col min="9717" max="9717" width="0.42578125" style="1" customWidth="1"/>
    <col min="9718" max="9720" width="0" style="1" hidden="1" customWidth="1"/>
    <col min="9721" max="9721" width="0.28515625" style="1" customWidth="1"/>
    <col min="9722" max="9722" width="8.42578125" style="1" customWidth="1"/>
    <col min="9723" max="9723" width="9.7109375" style="1" customWidth="1"/>
    <col min="9724" max="9724" width="6.28515625" style="1" customWidth="1"/>
    <col min="9725" max="9729" width="0" style="1" hidden="1" customWidth="1"/>
    <col min="9730" max="9730" width="10.42578125" style="1" customWidth="1"/>
    <col min="9731" max="9731" width="0.140625" style="1" customWidth="1"/>
    <col min="9732" max="9732" width="11.42578125" style="1"/>
    <col min="9733" max="9733" width="6.5703125" style="1" customWidth="1"/>
    <col min="9734" max="9734" width="11.42578125" style="1"/>
    <col min="9735" max="9735" width="10.5703125" style="1" customWidth="1"/>
    <col min="9736" max="9736" width="9.7109375" style="1" customWidth="1"/>
    <col min="9737" max="9737" width="10.140625" style="1" customWidth="1"/>
    <col min="9738" max="9738" width="0.28515625" style="1" customWidth="1"/>
    <col min="9739" max="9739" width="3.140625" style="1" customWidth="1"/>
    <col min="9740" max="9967" width="11.42578125" style="1"/>
    <col min="9968" max="9968" width="5" style="1" customWidth="1"/>
    <col min="9969" max="9969" width="51.140625" style="1" customWidth="1"/>
    <col min="9970" max="9970" width="0.5703125" style="1" customWidth="1"/>
    <col min="9971" max="9971" width="0.28515625" style="1" customWidth="1"/>
    <col min="9972" max="9972" width="9.85546875" style="1" customWidth="1"/>
    <col min="9973" max="9973" width="0.42578125" style="1" customWidth="1"/>
    <col min="9974" max="9976" width="0" style="1" hidden="1" customWidth="1"/>
    <col min="9977" max="9977" width="0.28515625" style="1" customWidth="1"/>
    <col min="9978" max="9978" width="8.42578125" style="1" customWidth="1"/>
    <col min="9979" max="9979" width="9.7109375" style="1" customWidth="1"/>
    <col min="9980" max="9980" width="6.28515625" style="1" customWidth="1"/>
    <col min="9981" max="9985" width="0" style="1" hidden="1" customWidth="1"/>
    <col min="9986" max="9986" width="10.42578125" style="1" customWidth="1"/>
    <col min="9987" max="9987" width="0.140625" style="1" customWidth="1"/>
    <col min="9988" max="9988" width="11.42578125" style="1"/>
    <col min="9989" max="9989" width="6.5703125" style="1" customWidth="1"/>
    <col min="9990" max="9990" width="11.42578125" style="1"/>
    <col min="9991" max="9991" width="10.5703125" style="1" customWidth="1"/>
    <col min="9992" max="9992" width="9.7109375" style="1" customWidth="1"/>
    <col min="9993" max="9993" width="10.140625" style="1" customWidth="1"/>
    <col min="9994" max="9994" width="0.28515625" style="1" customWidth="1"/>
    <col min="9995" max="9995" width="3.140625" style="1" customWidth="1"/>
    <col min="9996" max="10223" width="11.42578125" style="1"/>
    <col min="10224" max="10224" width="5" style="1" customWidth="1"/>
    <col min="10225" max="10225" width="51.140625" style="1" customWidth="1"/>
    <col min="10226" max="10226" width="0.5703125" style="1" customWidth="1"/>
    <col min="10227" max="10227" width="0.28515625" style="1" customWidth="1"/>
    <col min="10228" max="10228" width="9.85546875" style="1" customWidth="1"/>
    <col min="10229" max="10229" width="0.42578125" style="1" customWidth="1"/>
    <col min="10230" max="10232" width="0" style="1" hidden="1" customWidth="1"/>
    <col min="10233" max="10233" width="0.28515625" style="1" customWidth="1"/>
    <col min="10234" max="10234" width="8.42578125" style="1" customWidth="1"/>
    <col min="10235" max="10235" width="9.7109375" style="1" customWidth="1"/>
    <col min="10236" max="10236" width="6.28515625" style="1" customWidth="1"/>
    <col min="10237" max="10241" width="0" style="1" hidden="1" customWidth="1"/>
    <col min="10242" max="10242" width="10.42578125" style="1" customWidth="1"/>
    <col min="10243" max="10243" width="0.140625" style="1" customWidth="1"/>
    <col min="10244" max="10244" width="11.42578125" style="1"/>
    <col min="10245" max="10245" width="6.5703125" style="1" customWidth="1"/>
    <col min="10246" max="10246" width="11.42578125" style="1"/>
    <col min="10247" max="10247" width="10.5703125" style="1" customWidth="1"/>
    <col min="10248" max="10248" width="9.7109375" style="1" customWidth="1"/>
    <col min="10249" max="10249" width="10.140625" style="1" customWidth="1"/>
    <col min="10250" max="10250" width="0.28515625" style="1" customWidth="1"/>
    <col min="10251" max="10251" width="3.140625" style="1" customWidth="1"/>
    <col min="10252" max="10479" width="11.42578125" style="1"/>
    <col min="10480" max="10480" width="5" style="1" customWidth="1"/>
    <col min="10481" max="10481" width="51.140625" style="1" customWidth="1"/>
    <col min="10482" max="10482" width="0.5703125" style="1" customWidth="1"/>
    <col min="10483" max="10483" width="0.28515625" style="1" customWidth="1"/>
    <col min="10484" max="10484" width="9.85546875" style="1" customWidth="1"/>
    <col min="10485" max="10485" width="0.42578125" style="1" customWidth="1"/>
    <col min="10486" max="10488" width="0" style="1" hidden="1" customWidth="1"/>
    <col min="10489" max="10489" width="0.28515625" style="1" customWidth="1"/>
    <col min="10490" max="10490" width="8.42578125" style="1" customWidth="1"/>
    <col min="10491" max="10491" width="9.7109375" style="1" customWidth="1"/>
    <col min="10492" max="10492" width="6.28515625" style="1" customWidth="1"/>
    <col min="10493" max="10497" width="0" style="1" hidden="1" customWidth="1"/>
    <col min="10498" max="10498" width="10.42578125" style="1" customWidth="1"/>
    <col min="10499" max="10499" width="0.140625" style="1" customWidth="1"/>
    <col min="10500" max="10500" width="11.42578125" style="1"/>
    <col min="10501" max="10501" width="6.5703125" style="1" customWidth="1"/>
    <col min="10502" max="10502" width="11.42578125" style="1"/>
    <col min="10503" max="10503" width="10.5703125" style="1" customWidth="1"/>
    <col min="10504" max="10504" width="9.7109375" style="1" customWidth="1"/>
    <col min="10505" max="10505" width="10.140625" style="1" customWidth="1"/>
    <col min="10506" max="10506" width="0.28515625" style="1" customWidth="1"/>
    <col min="10507" max="10507" width="3.140625" style="1" customWidth="1"/>
    <col min="10508" max="10735" width="11.42578125" style="1"/>
    <col min="10736" max="10736" width="5" style="1" customWidth="1"/>
    <col min="10737" max="10737" width="51.140625" style="1" customWidth="1"/>
    <col min="10738" max="10738" width="0.5703125" style="1" customWidth="1"/>
    <col min="10739" max="10739" width="0.28515625" style="1" customWidth="1"/>
    <col min="10740" max="10740" width="9.85546875" style="1" customWidth="1"/>
    <col min="10741" max="10741" width="0.42578125" style="1" customWidth="1"/>
    <col min="10742" max="10744" width="0" style="1" hidden="1" customWidth="1"/>
    <col min="10745" max="10745" width="0.28515625" style="1" customWidth="1"/>
    <col min="10746" max="10746" width="8.42578125" style="1" customWidth="1"/>
    <col min="10747" max="10747" width="9.7109375" style="1" customWidth="1"/>
    <col min="10748" max="10748" width="6.28515625" style="1" customWidth="1"/>
    <col min="10749" max="10753" width="0" style="1" hidden="1" customWidth="1"/>
    <col min="10754" max="10754" width="10.42578125" style="1" customWidth="1"/>
    <col min="10755" max="10755" width="0.140625" style="1" customWidth="1"/>
    <col min="10756" max="10756" width="11.42578125" style="1"/>
    <col min="10757" max="10757" width="6.5703125" style="1" customWidth="1"/>
    <col min="10758" max="10758" width="11.42578125" style="1"/>
    <col min="10759" max="10759" width="10.5703125" style="1" customWidth="1"/>
    <col min="10760" max="10760" width="9.7109375" style="1" customWidth="1"/>
    <col min="10761" max="10761" width="10.140625" style="1" customWidth="1"/>
    <col min="10762" max="10762" width="0.28515625" style="1" customWidth="1"/>
    <col min="10763" max="10763" width="3.140625" style="1" customWidth="1"/>
    <col min="10764" max="10991" width="11.42578125" style="1"/>
    <col min="10992" max="10992" width="5" style="1" customWidth="1"/>
    <col min="10993" max="10993" width="51.140625" style="1" customWidth="1"/>
    <col min="10994" max="10994" width="0.5703125" style="1" customWidth="1"/>
    <col min="10995" max="10995" width="0.28515625" style="1" customWidth="1"/>
    <col min="10996" max="10996" width="9.85546875" style="1" customWidth="1"/>
    <col min="10997" max="10997" width="0.42578125" style="1" customWidth="1"/>
    <col min="10998" max="11000" width="0" style="1" hidden="1" customWidth="1"/>
    <col min="11001" max="11001" width="0.28515625" style="1" customWidth="1"/>
    <col min="11002" max="11002" width="8.42578125" style="1" customWidth="1"/>
    <col min="11003" max="11003" width="9.7109375" style="1" customWidth="1"/>
    <col min="11004" max="11004" width="6.28515625" style="1" customWidth="1"/>
    <col min="11005" max="11009" width="0" style="1" hidden="1" customWidth="1"/>
    <col min="11010" max="11010" width="10.42578125" style="1" customWidth="1"/>
    <col min="11011" max="11011" width="0.140625" style="1" customWidth="1"/>
    <col min="11012" max="11012" width="11.42578125" style="1"/>
    <col min="11013" max="11013" width="6.5703125" style="1" customWidth="1"/>
    <col min="11014" max="11014" width="11.42578125" style="1"/>
    <col min="11015" max="11015" width="10.5703125" style="1" customWidth="1"/>
    <col min="11016" max="11016" width="9.7109375" style="1" customWidth="1"/>
    <col min="11017" max="11017" width="10.140625" style="1" customWidth="1"/>
    <col min="11018" max="11018" width="0.28515625" style="1" customWidth="1"/>
    <col min="11019" max="11019" width="3.140625" style="1" customWidth="1"/>
    <col min="11020" max="11247" width="11.42578125" style="1"/>
    <col min="11248" max="11248" width="5" style="1" customWidth="1"/>
    <col min="11249" max="11249" width="51.140625" style="1" customWidth="1"/>
    <col min="11250" max="11250" width="0.5703125" style="1" customWidth="1"/>
    <col min="11251" max="11251" width="0.28515625" style="1" customWidth="1"/>
    <col min="11252" max="11252" width="9.85546875" style="1" customWidth="1"/>
    <col min="11253" max="11253" width="0.42578125" style="1" customWidth="1"/>
    <col min="11254" max="11256" width="0" style="1" hidden="1" customWidth="1"/>
    <col min="11257" max="11257" width="0.28515625" style="1" customWidth="1"/>
    <col min="11258" max="11258" width="8.42578125" style="1" customWidth="1"/>
    <col min="11259" max="11259" width="9.7109375" style="1" customWidth="1"/>
    <col min="11260" max="11260" width="6.28515625" style="1" customWidth="1"/>
    <col min="11261" max="11265" width="0" style="1" hidden="1" customWidth="1"/>
    <col min="11266" max="11266" width="10.42578125" style="1" customWidth="1"/>
    <col min="11267" max="11267" width="0.140625" style="1" customWidth="1"/>
    <col min="11268" max="11268" width="11.42578125" style="1"/>
    <col min="11269" max="11269" width="6.5703125" style="1" customWidth="1"/>
    <col min="11270" max="11270" width="11.42578125" style="1"/>
    <col min="11271" max="11271" width="10.5703125" style="1" customWidth="1"/>
    <col min="11272" max="11272" width="9.7109375" style="1" customWidth="1"/>
    <col min="11273" max="11273" width="10.140625" style="1" customWidth="1"/>
    <col min="11274" max="11274" width="0.28515625" style="1" customWidth="1"/>
    <col min="11275" max="11275" width="3.140625" style="1" customWidth="1"/>
    <col min="11276" max="11503" width="11.42578125" style="1"/>
    <col min="11504" max="11504" width="5" style="1" customWidth="1"/>
    <col min="11505" max="11505" width="51.140625" style="1" customWidth="1"/>
    <col min="11506" max="11506" width="0.5703125" style="1" customWidth="1"/>
    <col min="11507" max="11507" width="0.28515625" style="1" customWidth="1"/>
    <col min="11508" max="11508" width="9.85546875" style="1" customWidth="1"/>
    <col min="11509" max="11509" width="0.42578125" style="1" customWidth="1"/>
    <col min="11510" max="11512" width="0" style="1" hidden="1" customWidth="1"/>
    <col min="11513" max="11513" width="0.28515625" style="1" customWidth="1"/>
    <col min="11514" max="11514" width="8.42578125" style="1" customWidth="1"/>
    <col min="11515" max="11515" width="9.7109375" style="1" customWidth="1"/>
    <col min="11516" max="11516" width="6.28515625" style="1" customWidth="1"/>
    <col min="11517" max="11521" width="0" style="1" hidden="1" customWidth="1"/>
    <col min="11522" max="11522" width="10.42578125" style="1" customWidth="1"/>
    <col min="11523" max="11523" width="0.140625" style="1" customWidth="1"/>
    <col min="11524" max="11524" width="11.42578125" style="1"/>
    <col min="11525" max="11525" width="6.5703125" style="1" customWidth="1"/>
    <col min="11526" max="11526" width="11.42578125" style="1"/>
    <col min="11527" max="11527" width="10.5703125" style="1" customWidth="1"/>
    <col min="11528" max="11528" width="9.7109375" style="1" customWidth="1"/>
    <col min="11529" max="11529" width="10.140625" style="1" customWidth="1"/>
    <col min="11530" max="11530" width="0.28515625" style="1" customWidth="1"/>
    <col min="11531" max="11531" width="3.140625" style="1" customWidth="1"/>
    <col min="11532" max="11759" width="11.42578125" style="1"/>
    <col min="11760" max="11760" width="5" style="1" customWidth="1"/>
    <col min="11761" max="11761" width="51.140625" style="1" customWidth="1"/>
    <col min="11762" max="11762" width="0.5703125" style="1" customWidth="1"/>
    <col min="11763" max="11763" width="0.28515625" style="1" customWidth="1"/>
    <col min="11764" max="11764" width="9.85546875" style="1" customWidth="1"/>
    <col min="11765" max="11765" width="0.42578125" style="1" customWidth="1"/>
    <col min="11766" max="11768" width="0" style="1" hidden="1" customWidth="1"/>
    <col min="11769" max="11769" width="0.28515625" style="1" customWidth="1"/>
    <col min="11770" max="11770" width="8.42578125" style="1" customWidth="1"/>
    <col min="11771" max="11771" width="9.7109375" style="1" customWidth="1"/>
    <col min="11772" max="11772" width="6.28515625" style="1" customWidth="1"/>
    <col min="11773" max="11777" width="0" style="1" hidden="1" customWidth="1"/>
    <col min="11778" max="11778" width="10.42578125" style="1" customWidth="1"/>
    <col min="11779" max="11779" width="0.140625" style="1" customWidth="1"/>
    <col min="11780" max="11780" width="11.42578125" style="1"/>
    <col min="11781" max="11781" width="6.5703125" style="1" customWidth="1"/>
    <col min="11782" max="11782" width="11.42578125" style="1"/>
    <col min="11783" max="11783" width="10.5703125" style="1" customWidth="1"/>
    <col min="11784" max="11784" width="9.7109375" style="1" customWidth="1"/>
    <col min="11785" max="11785" width="10.140625" style="1" customWidth="1"/>
    <col min="11786" max="11786" width="0.28515625" style="1" customWidth="1"/>
    <col min="11787" max="11787" width="3.140625" style="1" customWidth="1"/>
    <col min="11788" max="12015" width="11.42578125" style="1"/>
    <col min="12016" max="12016" width="5" style="1" customWidth="1"/>
    <col min="12017" max="12017" width="51.140625" style="1" customWidth="1"/>
    <col min="12018" max="12018" width="0.5703125" style="1" customWidth="1"/>
    <col min="12019" max="12019" width="0.28515625" style="1" customWidth="1"/>
    <col min="12020" max="12020" width="9.85546875" style="1" customWidth="1"/>
    <col min="12021" max="12021" width="0.42578125" style="1" customWidth="1"/>
    <col min="12022" max="12024" width="0" style="1" hidden="1" customWidth="1"/>
    <col min="12025" max="12025" width="0.28515625" style="1" customWidth="1"/>
    <col min="12026" max="12026" width="8.42578125" style="1" customWidth="1"/>
    <col min="12027" max="12027" width="9.7109375" style="1" customWidth="1"/>
    <col min="12028" max="12028" width="6.28515625" style="1" customWidth="1"/>
    <col min="12029" max="12033" width="0" style="1" hidden="1" customWidth="1"/>
    <col min="12034" max="12034" width="10.42578125" style="1" customWidth="1"/>
    <col min="12035" max="12035" width="0.140625" style="1" customWidth="1"/>
    <col min="12036" max="12036" width="11.42578125" style="1"/>
    <col min="12037" max="12037" width="6.5703125" style="1" customWidth="1"/>
    <col min="12038" max="12038" width="11.42578125" style="1"/>
    <col min="12039" max="12039" width="10.5703125" style="1" customWidth="1"/>
    <col min="12040" max="12040" width="9.7109375" style="1" customWidth="1"/>
    <col min="12041" max="12041" width="10.140625" style="1" customWidth="1"/>
    <col min="12042" max="12042" width="0.28515625" style="1" customWidth="1"/>
    <col min="12043" max="12043" width="3.140625" style="1" customWidth="1"/>
    <col min="12044" max="12271" width="11.42578125" style="1"/>
    <col min="12272" max="12272" width="5" style="1" customWidth="1"/>
    <col min="12273" max="12273" width="51.140625" style="1" customWidth="1"/>
    <col min="12274" max="12274" width="0.5703125" style="1" customWidth="1"/>
    <col min="12275" max="12275" width="0.28515625" style="1" customWidth="1"/>
    <col min="12276" max="12276" width="9.85546875" style="1" customWidth="1"/>
    <col min="12277" max="12277" width="0.42578125" style="1" customWidth="1"/>
    <col min="12278" max="12280" width="0" style="1" hidden="1" customWidth="1"/>
    <col min="12281" max="12281" width="0.28515625" style="1" customWidth="1"/>
    <col min="12282" max="12282" width="8.42578125" style="1" customWidth="1"/>
    <col min="12283" max="12283" width="9.7109375" style="1" customWidth="1"/>
    <col min="12284" max="12284" width="6.28515625" style="1" customWidth="1"/>
    <col min="12285" max="12289" width="0" style="1" hidden="1" customWidth="1"/>
    <col min="12290" max="12290" width="10.42578125" style="1" customWidth="1"/>
    <col min="12291" max="12291" width="0.140625" style="1" customWidth="1"/>
    <col min="12292" max="12292" width="11.42578125" style="1"/>
    <col min="12293" max="12293" width="6.5703125" style="1" customWidth="1"/>
    <col min="12294" max="12294" width="11.42578125" style="1"/>
    <col min="12295" max="12295" width="10.5703125" style="1" customWidth="1"/>
    <col min="12296" max="12296" width="9.7109375" style="1" customWidth="1"/>
    <col min="12297" max="12297" width="10.140625" style="1" customWidth="1"/>
    <col min="12298" max="12298" width="0.28515625" style="1" customWidth="1"/>
    <col min="12299" max="12299" width="3.140625" style="1" customWidth="1"/>
    <col min="12300" max="12527" width="11.42578125" style="1"/>
    <col min="12528" max="12528" width="5" style="1" customWidth="1"/>
    <col min="12529" max="12529" width="51.140625" style="1" customWidth="1"/>
    <col min="12530" max="12530" width="0.5703125" style="1" customWidth="1"/>
    <col min="12531" max="12531" width="0.28515625" style="1" customWidth="1"/>
    <col min="12532" max="12532" width="9.85546875" style="1" customWidth="1"/>
    <col min="12533" max="12533" width="0.42578125" style="1" customWidth="1"/>
    <col min="12534" max="12536" width="0" style="1" hidden="1" customWidth="1"/>
    <col min="12537" max="12537" width="0.28515625" style="1" customWidth="1"/>
    <col min="12538" max="12538" width="8.42578125" style="1" customWidth="1"/>
    <col min="12539" max="12539" width="9.7109375" style="1" customWidth="1"/>
    <col min="12540" max="12540" width="6.28515625" style="1" customWidth="1"/>
    <col min="12541" max="12545" width="0" style="1" hidden="1" customWidth="1"/>
    <col min="12546" max="12546" width="10.42578125" style="1" customWidth="1"/>
    <col min="12547" max="12547" width="0.140625" style="1" customWidth="1"/>
    <col min="12548" max="12548" width="11.42578125" style="1"/>
    <col min="12549" max="12549" width="6.5703125" style="1" customWidth="1"/>
    <col min="12550" max="12550" width="11.42578125" style="1"/>
    <col min="12551" max="12551" width="10.5703125" style="1" customWidth="1"/>
    <col min="12552" max="12552" width="9.7109375" style="1" customWidth="1"/>
    <col min="12553" max="12553" width="10.140625" style="1" customWidth="1"/>
    <col min="12554" max="12554" width="0.28515625" style="1" customWidth="1"/>
    <col min="12555" max="12555" width="3.140625" style="1" customWidth="1"/>
    <col min="12556" max="12783" width="11.42578125" style="1"/>
    <col min="12784" max="12784" width="5" style="1" customWidth="1"/>
    <col min="12785" max="12785" width="51.140625" style="1" customWidth="1"/>
    <col min="12786" max="12786" width="0.5703125" style="1" customWidth="1"/>
    <col min="12787" max="12787" width="0.28515625" style="1" customWidth="1"/>
    <col min="12788" max="12788" width="9.85546875" style="1" customWidth="1"/>
    <col min="12789" max="12789" width="0.42578125" style="1" customWidth="1"/>
    <col min="12790" max="12792" width="0" style="1" hidden="1" customWidth="1"/>
    <col min="12793" max="12793" width="0.28515625" style="1" customWidth="1"/>
    <col min="12794" max="12794" width="8.42578125" style="1" customWidth="1"/>
    <col min="12795" max="12795" width="9.7109375" style="1" customWidth="1"/>
    <col min="12796" max="12796" width="6.28515625" style="1" customWidth="1"/>
    <col min="12797" max="12801" width="0" style="1" hidden="1" customWidth="1"/>
    <col min="12802" max="12802" width="10.42578125" style="1" customWidth="1"/>
    <col min="12803" max="12803" width="0.140625" style="1" customWidth="1"/>
    <col min="12804" max="12804" width="11.42578125" style="1"/>
    <col min="12805" max="12805" width="6.5703125" style="1" customWidth="1"/>
    <col min="12806" max="12806" width="11.42578125" style="1"/>
    <col min="12807" max="12807" width="10.5703125" style="1" customWidth="1"/>
    <col min="12808" max="12808" width="9.7109375" style="1" customWidth="1"/>
    <col min="12809" max="12809" width="10.140625" style="1" customWidth="1"/>
    <col min="12810" max="12810" width="0.28515625" style="1" customWidth="1"/>
    <col min="12811" max="12811" width="3.140625" style="1" customWidth="1"/>
    <col min="12812" max="13039" width="11.42578125" style="1"/>
    <col min="13040" max="13040" width="5" style="1" customWidth="1"/>
    <col min="13041" max="13041" width="51.140625" style="1" customWidth="1"/>
    <col min="13042" max="13042" width="0.5703125" style="1" customWidth="1"/>
    <col min="13043" max="13043" width="0.28515625" style="1" customWidth="1"/>
    <col min="13044" max="13044" width="9.85546875" style="1" customWidth="1"/>
    <col min="13045" max="13045" width="0.42578125" style="1" customWidth="1"/>
    <col min="13046" max="13048" width="0" style="1" hidden="1" customWidth="1"/>
    <col min="13049" max="13049" width="0.28515625" style="1" customWidth="1"/>
    <col min="13050" max="13050" width="8.42578125" style="1" customWidth="1"/>
    <col min="13051" max="13051" width="9.7109375" style="1" customWidth="1"/>
    <col min="13052" max="13052" width="6.28515625" style="1" customWidth="1"/>
    <col min="13053" max="13057" width="0" style="1" hidden="1" customWidth="1"/>
    <col min="13058" max="13058" width="10.42578125" style="1" customWidth="1"/>
    <col min="13059" max="13059" width="0.140625" style="1" customWidth="1"/>
    <col min="13060" max="13060" width="11.42578125" style="1"/>
    <col min="13061" max="13061" width="6.5703125" style="1" customWidth="1"/>
    <col min="13062" max="13062" width="11.42578125" style="1"/>
    <col min="13063" max="13063" width="10.5703125" style="1" customWidth="1"/>
    <col min="13064" max="13064" width="9.7109375" style="1" customWidth="1"/>
    <col min="13065" max="13065" width="10.140625" style="1" customWidth="1"/>
    <col min="13066" max="13066" width="0.28515625" style="1" customWidth="1"/>
    <col min="13067" max="13067" width="3.140625" style="1" customWidth="1"/>
    <col min="13068" max="13295" width="11.42578125" style="1"/>
    <col min="13296" max="13296" width="5" style="1" customWidth="1"/>
    <col min="13297" max="13297" width="51.140625" style="1" customWidth="1"/>
    <col min="13298" max="13298" width="0.5703125" style="1" customWidth="1"/>
    <col min="13299" max="13299" width="0.28515625" style="1" customWidth="1"/>
    <col min="13300" max="13300" width="9.85546875" style="1" customWidth="1"/>
    <col min="13301" max="13301" width="0.42578125" style="1" customWidth="1"/>
    <col min="13302" max="13304" width="0" style="1" hidden="1" customWidth="1"/>
    <col min="13305" max="13305" width="0.28515625" style="1" customWidth="1"/>
    <col min="13306" max="13306" width="8.42578125" style="1" customWidth="1"/>
    <col min="13307" max="13307" width="9.7109375" style="1" customWidth="1"/>
    <col min="13308" max="13308" width="6.28515625" style="1" customWidth="1"/>
    <col min="13309" max="13313" width="0" style="1" hidden="1" customWidth="1"/>
    <col min="13314" max="13314" width="10.42578125" style="1" customWidth="1"/>
    <col min="13315" max="13315" width="0.140625" style="1" customWidth="1"/>
    <col min="13316" max="13316" width="11.42578125" style="1"/>
    <col min="13317" max="13317" width="6.5703125" style="1" customWidth="1"/>
    <col min="13318" max="13318" width="11.42578125" style="1"/>
    <col min="13319" max="13319" width="10.5703125" style="1" customWidth="1"/>
    <col min="13320" max="13320" width="9.7109375" style="1" customWidth="1"/>
    <col min="13321" max="13321" width="10.140625" style="1" customWidth="1"/>
    <col min="13322" max="13322" width="0.28515625" style="1" customWidth="1"/>
    <col min="13323" max="13323" width="3.140625" style="1" customWidth="1"/>
    <col min="13324" max="13551" width="11.42578125" style="1"/>
    <col min="13552" max="13552" width="5" style="1" customWidth="1"/>
    <col min="13553" max="13553" width="51.140625" style="1" customWidth="1"/>
    <col min="13554" max="13554" width="0.5703125" style="1" customWidth="1"/>
    <col min="13555" max="13555" width="0.28515625" style="1" customWidth="1"/>
    <col min="13556" max="13556" width="9.85546875" style="1" customWidth="1"/>
    <col min="13557" max="13557" width="0.42578125" style="1" customWidth="1"/>
    <col min="13558" max="13560" width="0" style="1" hidden="1" customWidth="1"/>
    <col min="13561" max="13561" width="0.28515625" style="1" customWidth="1"/>
    <col min="13562" max="13562" width="8.42578125" style="1" customWidth="1"/>
    <col min="13563" max="13563" width="9.7109375" style="1" customWidth="1"/>
    <col min="13564" max="13564" width="6.28515625" style="1" customWidth="1"/>
    <col min="13565" max="13569" width="0" style="1" hidden="1" customWidth="1"/>
    <col min="13570" max="13570" width="10.42578125" style="1" customWidth="1"/>
    <col min="13571" max="13571" width="0.140625" style="1" customWidth="1"/>
    <col min="13572" max="13572" width="11.42578125" style="1"/>
    <col min="13573" max="13573" width="6.5703125" style="1" customWidth="1"/>
    <col min="13574" max="13574" width="11.42578125" style="1"/>
    <col min="13575" max="13575" width="10.5703125" style="1" customWidth="1"/>
    <col min="13576" max="13576" width="9.7109375" style="1" customWidth="1"/>
    <col min="13577" max="13577" width="10.140625" style="1" customWidth="1"/>
    <col min="13578" max="13578" width="0.28515625" style="1" customWidth="1"/>
    <col min="13579" max="13579" width="3.140625" style="1" customWidth="1"/>
    <col min="13580" max="13807" width="11.42578125" style="1"/>
    <col min="13808" max="13808" width="5" style="1" customWidth="1"/>
    <col min="13809" max="13809" width="51.140625" style="1" customWidth="1"/>
    <col min="13810" max="13810" width="0.5703125" style="1" customWidth="1"/>
    <col min="13811" max="13811" width="0.28515625" style="1" customWidth="1"/>
    <col min="13812" max="13812" width="9.85546875" style="1" customWidth="1"/>
    <col min="13813" max="13813" width="0.42578125" style="1" customWidth="1"/>
    <col min="13814" max="13816" width="0" style="1" hidden="1" customWidth="1"/>
    <col min="13817" max="13817" width="0.28515625" style="1" customWidth="1"/>
    <col min="13818" max="13818" width="8.42578125" style="1" customWidth="1"/>
    <col min="13819" max="13819" width="9.7109375" style="1" customWidth="1"/>
    <col min="13820" max="13820" width="6.28515625" style="1" customWidth="1"/>
    <col min="13821" max="13825" width="0" style="1" hidden="1" customWidth="1"/>
    <col min="13826" max="13826" width="10.42578125" style="1" customWidth="1"/>
    <col min="13827" max="13827" width="0.140625" style="1" customWidth="1"/>
    <col min="13828" max="13828" width="11.42578125" style="1"/>
    <col min="13829" max="13829" width="6.5703125" style="1" customWidth="1"/>
    <col min="13830" max="13830" width="11.42578125" style="1"/>
    <col min="13831" max="13831" width="10.5703125" style="1" customWidth="1"/>
    <col min="13832" max="13832" width="9.7109375" style="1" customWidth="1"/>
    <col min="13833" max="13833" width="10.140625" style="1" customWidth="1"/>
    <col min="13834" max="13834" width="0.28515625" style="1" customWidth="1"/>
    <col min="13835" max="13835" width="3.140625" style="1" customWidth="1"/>
    <col min="13836" max="14063" width="11.42578125" style="1"/>
    <col min="14064" max="14064" width="5" style="1" customWidth="1"/>
    <col min="14065" max="14065" width="51.140625" style="1" customWidth="1"/>
    <col min="14066" max="14066" width="0.5703125" style="1" customWidth="1"/>
    <col min="14067" max="14067" width="0.28515625" style="1" customWidth="1"/>
    <col min="14068" max="14068" width="9.85546875" style="1" customWidth="1"/>
    <col min="14069" max="14069" width="0.42578125" style="1" customWidth="1"/>
    <col min="14070" max="14072" width="0" style="1" hidden="1" customWidth="1"/>
    <col min="14073" max="14073" width="0.28515625" style="1" customWidth="1"/>
    <col min="14074" max="14074" width="8.42578125" style="1" customWidth="1"/>
    <col min="14075" max="14075" width="9.7109375" style="1" customWidth="1"/>
    <col min="14076" max="14076" width="6.28515625" style="1" customWidth="1"/>
    <col min="14077" max="14081" width="0" style="1" hidden="1" customWidth="1"/>
    <col min="14082" max="14082" width="10.42578125" style="1" customWidth="1"/>
    <col min="14083" max="14083" width="0.140625" style="1" customWidth="1"/>
    <col min="14084" max="14084" width="11.42578125" style="1"/>
    <col min="14085" max="14085" width="6.5703125" style="1" customWidth="1"/>
    <col min="14086" max="14086" width="11.42578125" style="1"/>
    <col min="14087" max="14087" width="10.5703125" style="1" customWidth="1"/>
    <col min="14088" max="14088" width="9.7109375" style="1" customWidth="1"/>
    <col min="14089" max="14089" width="10.140625" style="1" customWidth="1"/>
    <col min="14090" max="14090" width="0.28515625" style="1" customWidth="1"/>
    <col min="14091" max="14091" width="3.140625" style="1" customWidth="1"/>
    <col min="14092" max="14319" width="11.42578125" style="1"/>
    <col min="14320" max="14320" width="5" style="1" customWidth="1"/>
    <col min="14321" max="14321" width="51.140625" style="1" customWidth="1"/>
    <col min="14322" max="14322" width="0.5703125" style="1" customWidth="1"/>
    <col min="14323" max="14323" width="0.28515625" style="1" customWidth="1"/>
    <col min="14324" max="14324" width="9.85546875" style="1" customWidth="1"/>
    <col min="14325" max="14325" width="0.42578125" style="1" customWidth="1"/>
    <col min="14326" max="14328" width="0" style="1" hidden="1" customWidth="1"/>
    <col min="14329" max="14329" width="0.28515625" style="1" customWidth="1"/>
    <col min="14330" max="14330" width="8.42578125" style="1" customWidth="1"/>
    <col min="14331" max="14331" width="9.7109375" style="1" customWidth="1"/>
    <col min="14332" max="14332" width="6.28515625" style="1" customWidth="1"/>
    <col min="14333" max="14337" width="0" style="1" hidden="1" customWidth="1"/>
    <col min="14338" max="14338" width="10.42578125" style="1" customWidth="1"/>
    <col min="14339" max="14339" width="0.140625" style="1" customWidth="1"/>
    <col min="14340" max="14340" width="11.42578125" style="1"/>
    <col min="14341" max="14341" width="6.5703125" style="1" customWidth="1"/>
    <col min="14342" max="14342" width="11.42578125" style="1"/>
    <col min="14343" max="14343" width="10.5703125" style="1" customWidth="1"/>
    <col min="14344" max="14344" width="9.7109375" style="1" customWidth="1"/>
    <col min="14345" max="14345" width="10.140625" style="1" customWidth="1"/>
    <col min="14346" max="14346" width="0.28515625" style="1" customWidth="1"/>
    <col min="14347" max="14347" width="3.140625" style="1" customWidth="1"/>
    <col min="14348" max="14575" width="11.42578125" style="1"/>
    <col min="14576" max="14576" width="5" style="1" customWidth="1"/>
    <col min="14577" max="14577" width="51.140625" style="1" customWidth="1"/>
    <col min="14578" max="14578" width="0.5703125" style="1" customWidth="1"/>
    <col min="14579" max="14579" width="0.28515625" style="1" customWidth="1"/>
    <col min="14580" max="14580" width="9.85546875" style="1" customWidth="1"/>
    <col min="14581" max="14581" width="0.42578125" style="1" customWidth="1"/>
    <col min="14582" max="14584" width="0" style="1" hidden="1" customWidth="1"/>
    <col min="14585" max="14585" width="0.28515625" style="1" customWidth="1"/>
    <col min="14586" max="14586" width="8.42578125" style="1" customWidth="1"/>
    <col min="14587" max="14587" width="9.7109375" style="1" customWidth="1"/>
    <col min="14588" max="14588" width="6.28515625" style="1" customWidth="1"/>
    <col min="14589" max="14593" width="0" style="1" hidden="1" customWidth="1"/>
    <col min="14594" max="14594" width="10.42578125" style="1" customWidth="1"/>
    <col min="14595" max="14595" width="0.140625" style="1" customWidth="1"/>
    <col min="14596" max="14596" width="11.42578125" style="1"/>
    <col min="14597" max="14597" width="6.5703125" style="1" customWidth="1"/>
    <col min="14598" max="14598" width="11.42578125" style="1"/>
    <col min="14599" max="14599" width="10.5703125" style="1" customWidth="1"/>
    <col min="14600" max="14600" width="9.7109375" style="1" customWidth="1"/>
    <col min="14601" max="14601" width="10.140625" style="1" customWidth="1"/>
    <col min="14602" max="14602" width="0.28515625" style="1" customWidth="1"/>
    <col min="14603" max="14603" width="3.140625" style="1" customWidth="1"/>
    <col min="14604" max="14831" width="11.42578125" style="1"/>
    <col min="14832" max="14832" width="5" style="1" customWidth="1"/>
    <col min="14833" max="14833" width="51.140625" style="1" customWidth="1"/>
    <col min="14834" max="14834" width="0.5703125" style="1" customWidth="1"/>
    <col min="14835" max="14835" width="0.28515625" style="1" customWidth="1"/>
    <col min="14836" max="14836" width="9.85546875" style="1" customWidth="1"/>
    <col min="14837" max="14837" width="0.42578125" style="1" customWidth="1"/>
    <col min="14838" max="14840" width="0" style="1" hidden="1" customWidth="1"/>
    <col min="14841" max="14841" width="0.28515625" style="1" customWidth="1"/>
    <col min="14842" max="14842" width="8.42578125" style="1" customWidth="1"/>
    <col min="14843" max="14843" width="9.7109375" style="1" customWidth="1"/>
    <col min="14844" max="14844" width="6.28515625" style="1" customWidth="1"/>
    <col min="14845" max="14849" width="0" style="1" hidden="1" customWidth="1"/>
    <col min="14850" max="14850" width="10.42578125" style="1" customWidth="1"/>
    <col min="14851" max="14851" width="0.140625" style="1" customWidth="1"/>
    <col min="14852" max="14852" width="11.42578125" style="1"/>
    <col min="14853" max="14853" width="6.5703125" style="1" customWidth="1"/>
    <col min="14854" max="14854" width="11.42578125" style="1"/>
    <col min="14855" max="14855" width="10.5703125" style="1" customWidth="1"/>
    <col min="14856" max="14856" width="9.7109375" style="1" customWidth="1"/>
    <col min="14857" max="14857" width="10.140625" style="1" customWidth="1"/>
    <col min="14858" max="14858" width="0.28515625" style="1" customWidth="1"/>
    <col min="14859" max="14859" width="3.140625" style="1" customWidth="1"/>
    <col min="14860" max="15087" width="11.42578125" style="1"/>
    <col min="15088" max="15088" width="5" style="1" customWidth="1"/>
    <col min="15089" max="15089" width="51.140625" style="1" customWidth="1"/>
    <col min="15090" max="15090" width="0.5703125" style="1" customWidth="1"/>
    <col min="15091" max="15091" width="0.28515625" style="1" customWidth="1"/>
    <col min="15092" max="15092" width="9.85546875" style="1" customWidth="1"/>
    <col min="15093" max="15093" width="0.42578125" style="1" customWidth="1"/>
    <col min="15094" max="15096" width="0" style="1" hidden="1" customWidth="1"/>
    <col min="15097" max="15097" width="0.28515625" style="1" customWidth="1"/>
    <col min="15098" max="15098" width="8.42578125" style="1" customWidth="1"/>
    <col min="15099" max="15099" width="9.7109375" style="1" customWidth="1"/>
    <col min="15100" max="15100" width="6.28515625" style="1" customWidth="1"/>
    <col min="15101" max="15105" width="0" style="1" hidden="1" customWidth="1"/>
    <col min="15106" max="15106" width="10.42578125" style="1" customWidth="1"/>
    <col min="15107" max="15107" width="0.140625" style="1" customWidth="1"/>
    <col min="15108" max="15108" width="11.42578125" style="1"/>
    <col min="15109" max="15109" width="6.5703125" style="1" customWidth="1"/>
    <col min="15110" max="15110" width="11.42578125" style="1"/>
    <col min="15111" max="15111" width="10.5703125" style="1" customWidth="1"/>
    <col min="15112" max="15112" width="9.7109375" style="1" customWidth="1"/>
    <col min="15113" max="15113" width="10.140625" style="1" customWidth="1"/>
    <col min="15114" max="15114" width="0.28515625" style="1" customWidth="1"/>
    <col min="15115" max="15115" width="3.140625" style="1" customWidth="1"/>
    <col min="15116" max="15343" width="11.42578125" style="1"/>
    <col min="15344" max="15344" width="5" style="1" customWidth="1"/>
    <col min="15345" max="15345" width="51.140625" style="1" customWidth="1"/>
    <col min="15346" max="15346" width="0.5703125" style="1" customWidth="1"/>
    <col min="15347" max="15347" width="0.28515625" style="1" customWidth="1"/>
    <col min="15348" max="15348" width="9.85546875" style="1" customWidth="1"/>
    <col min="15349" max="15349" width="0.42578125" style="1" customWidth="1"/>
    <col min="15350" max="15352" width="0" style="1" hidden="1" customWidth="1"/>
    <col min="15353" max="15353" width="0.28515625" style="1" customWidth="1"/>
    <col min="15354" max="15354" width="8.42578125" style="1" customWidth="1"/>
    <col min="15355" max="15355" width="9.7109375" style="1" customWidth="1"/>
    <col min="15356" max="15356" width="6.28515625" style="1" customWidth="1"/>
    <col min="15357" max="15361" width="0" style="1" hidden="1" customWidth="1"/>
    <col min="15362" max="15362" width="10.42578125" style="1" customWidth="1"/>
    <col min="15363" max="15363" width="0.140625" style="1" customWidth="1"/>
    <col min="15364" max="15364" width="11.42578125" style="1"/>
    <col min="15365" max="15365" width="6.5703125" style="1" customWidth="1"/>
    <col min="15366" max="15366" width="11.42578125" style="1"/>
    <col min="15367" max="15367" width="10.5703125" style="1" customWidth="1"/>
    <col min="15368" max="15368" width="9.7109375" style="1" customWidth="1"/>
    <col min="15369" max="15369" width="10.140625" style="1" customWidth="1"/>
    <col min="15370" max="15370" width="0.28515625" style="1" customWidth="1"/>
    <col min="15371" max="15371" width="3.140625" style="1" customWidth="1"/>
    <col min="15372" max="15599" width="11.42578125" style="1"/>
    <col min="15600" max="15600" width="5" style="1" customWidth="1"/>
    <col min="15601" max="15601" width="51.140625" style="1" customWidth="1"/>
    <col min="15602" max="15602" width="0.5703125" style="1" customWidth="1"/>
    <col min="15603" max="15603" width="0.28515625" style="1" customWidth="1"/>
    <col min="15604" max="15604" width="9.85546875" style="1" customWidth="1"/>
    <col min="15605" max="15605" width="0.42578125" style="1" customWidth="1"/>
    <col min="15606" max="15608" width="0" style="1" hidden="1" customWidth="1"/>
    <col min="15609" max="15609" width="0.28515625" style="1" customWidth="1"/>
    <col min="15610" max="15610" width="8.42578125" style="1" customWidth="1"/>
    <col min="15611" max="15611" width="9.7109375" style="1" customWidth="1"/>
    <col min="15612" max="15612" width="6.28515625" style="1" customWidth="1"/>
    <col min="15613" max="15617" width="0" style="1" hidden="1" customWidth="1"/>
    <col min="15618" max="15618" width="10.42578125" style="1" customWidth="1"/>
    <col min="15619" max="15619" width="0.140625" style="1" customWidth="1"/>
    <col min="15620" max="15620" width="11.42578125" style="1"/>
    <col min="15621" max="15621" width="6.5703125" style="1" customWidth="1"/>
    <col min="15622" max="15622" width="11.42578125" style="1"/>
    <col min="15623" max="15623" width="10.5703125" style="1" customWidth="1"/>
    <col min="15624" max="15624" width="9.7109375" style="1" customWidth="1"/>
    <col min="15625" max="15625" width="10.140625" style="1" customWidth="1"/>
    <col min="15626" max="15626" width="0.28515625" style="1" customWidth="1"/>
    <col min="15627" max="15627" width="3.140625" style="1" customWidth="1"/>
    <col min="15628" max="15855" width="11.42578125" style="1"/>
    <col min="15856" max="15856" width="5" style="1" customWidth="1"/>
    <col min="15857" max="15857" width="51.140625" style="1" customWidth="1"/>
    <col min="15858" max="15858" width="0.5703125" style="1" customWidth="1"/>
    <col min="15859" max="15859" width="0.28515625" style="1" customWidth="1"/>
    <col min="15860" max="15860" width="9.85546875" style="1" customWidth="1"/>
    <col min="15861" max="15861" width="0.42578125" style="1" customWidth="1"/>
    <col min="15862" max="15864" width="0" style="1" hidden="1" customWidth="1"/>
    <col min="15865" max="15865" width="0.28515625" style="1" customWidth="1"/>
    <col min="15866" max="15866" width="8.42578125" style="1" customWidth="1"/>
    <col min="15867" max="15867" width="9.7109375" style="1" customWidth="1"/>
    <col min="15868" max="15868" width="6.28515625" style="1" customWidth="1"/>
    <col min="15869" max="15873" width="0" style="1" hidden="1" customWidth="1"/>
    <col min="15874" max="15874" width="10.42578125" style="1" customWidth="1"/>
    <col min="15875" max="15875" width="0.140625" style="1" customWidth="1"/>
    <col min="15876" max="15876" width="11.42578125" style="1"/>
    <col min="15877" max="15877" width="6.5703125" style="1" customWidth="1"/>
    <col min="15878" max="15878" width="11.42578125" style="1"/>
    <col min="15879" max="15879" width="10.5703125" style="1" customWidth="1"/>
    <col min="15880" max="15880" width="9.7109375" style="1" customWidth="1"/>
    <col min="15881" max="15881" width="10.140625" style="1" customWidth="1"/>
    <col min="15882" max="15882" width="0.28515625" style="1" customWidth="1"/>
    <col min="15883" max="15883" width="3.140625" style="1" customWidth="1"/>
    <col min="15884" max="16111" width="11.42578125" style="1"/>
    <col min="16112" max="16112" width="5" style="1" customWidth="1"/>
    <col min="16113" max="16113" width="51.140625" style="1" customWidth="1"/>
    <col min="16114" max="16114" width="0.5703125" style="1" customWidth="1"/>
    <col min="16115" max="16115" width="0.28515625" style="1" customWidth="1"/>
    <col min="16116" max="16116" width="9.85546875" style="1" customWidth="1"/>
    <col min="16117" max="16117" width="0.42578125" style="1" customWidth="1"/>
    <col min="16118" max="16120" width="0" style="1" hidden="1" customWidth="1"/>
    <col min="16121" max="16121" width="0.28515625" style="1" customWidth="1"/>
    <col min="16122" max="16122" width="8.42578125" style="1" customWidth="1"/>
    <col min="16123" max="16123" width="9.7109375" style="1" customWidth="1"/>
    <col min="16124" max="16124" width="6.28515625" style="1" customWidth="1"/>
    <col min="16125" max="16129" width="0" style="1" hidden="1" customWidth="1"/>
    <col min="16130" max="16130" width="10.42578125" style="1" customWidth="1"/>
    <col min="16131" max="16131" width="0.140625" style="1" customWidth="1"/>
    <col min="16132" max="16132" width="11.42578125" style="1"/>
    <col min="16133" max="16133" width="6.5703125" style="1" customWidth="1"/>
    <col min="16134" max="16134" width="11.42578125" style="1"/>
    <col min="16135" max="16135" width="10.5703125" style="1" customWidth="1"/>
    <col min="16136" max="16136" width="9.7109375" style="1" customWidth="1"/>
    <col min="16137" max="16137" width="10.140625" style="1" customWidth="1"/>
    <col min="16138" max="16138" width="0.28515625" style="1" customWidth="1"/>
    <col min="16139" max="16139" width="3.140625" style="1" customWidth="1"/>
    <col min="16140" max="16384" width="11.42578125" style="1"/>
  </cols>
  <sheetData>
    <row r="1" spans="1:26" x14ac:dyDescent="0.2">
      <c r="B1" s="69" t="s">
        <v>0</v>
      </c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  <c r="X1" s="69"/>
      <c r="Y1" s="69"/>
      <c r="Z1" s="69"/>
    </row>
    <row r="2" spans="1:26" x14ac:dyDescent="0.2">
      <c r="B2" s="69" t="s">
        <v>110</v>
      </c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</row>
    <row r="3" spans="1:26" x14ac:dyDescent="0.2">
      <c r="B3" s="69" t="s">
        <v>1</v>
      </c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  <c r="Z3" s="69"/>
    </row>
    <row r="4" spans="1:26" x14ac:dyDescent="0.2">
      <c r="B4" s="51"/>
      <c r="C4" s="51"/>
      <c r="D4" s="51"/>
      <c r="E4" s="51"/>
      <c r="F4" s="3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2"/>
      <c r="T4" s="55"/>
      <c r="U4" s="51"/>
      <c r="V4" s="51"/>
      <c r="W4" s="51"/>
      <c r="X4" s="51"/>
      <c r="Y4" s="51"/>
      <c r="Z4" s="51"/>
    </row>
    <row r="5" spans="1:26" s="4" customFormat="1" x14ac:dyDescent="0.2">
      <c r="C5" s="5"/>
      <c r="D5" s="6" t="s">
        <v>2</v>
      </c>
      <c r="E5" s="6" t="s">
        <v>3</v>
      </c>
      <c r="F5" s="7" t="s">
        <v>4</v>
      </c>
      <c r="G5" s="6" t="s">
        <v>5</v>
      </c>
      <c r="H5" s="6" t="s">
        <v>6</v>
      </c>
      <c r="I5" s="6" t="s">
        <v>7</v>
      </c>
      <c r="J5" s="6" t="s">
        <v>8</v>
      </c>
      <c r="K5" s="6" t="s">
        <v>9</v>
      </c>
      <c r="L5" s="6" t="s">
        <v>10</v>
      </c>
      <c r="M5" s="6" t="s">
        <v>11</v>
      </c>
      <c r="N5" s="6" t="s">
        <v>12</v>
      </c>
      <c r="O5" s="6" t="s">
        <v>13</v>
      </c>
      <c r="P5" s="6" t="s">
        <v>2</v>
      </c>
      <c r="Q5" s="6" t="s">
        <v>105</v>
      </c>
      <c r="R5" s="6" t="s">
        <v>4</v>
      </c>
      <c r="S5" s="6" t="s">
        <v>107</v>
      </c>
      <c r="T5" s="6" t="s">
        <v>6</v>
      </c>
      <c r="U5" s="6"/>
      <c r="V5" s="6"/>
      <c r="W5" s="8" t="s">
        <v>14</v>
      </c>
      <c r="X5" s="6"/>
      <c r="Y5" s="8" t="s">
        <v>14</v>
      </c>
      <c r="Z5" s="6"/>
    </row>
    <row r="6" spans="1:26" s="4" customFormat="1" ht="21.75" customHeight="1" x14ac:dyDescent="0.2">
      <c r="A6" s="4" t="s">
        <v>15</v>
      </c>
      <c r="B6" s="6"/>
      <c r="C6" s="9"/>
      <c r="D6" s="10" t="s">
        <v>16</v>
      </c>
      <c r="E6" s="10" t="s">
        <v>17</v>
      </c>
      <c r="F6" s="10" t="s">
        <v>17</v>
      </c>
      <c r="G6" s="10" t="s">
        <v>17</v>
      </c>
      <c r="H6" s="10" t="s">
        <v>17</v>
      </c>
      <c r="I6" s="10" t="s">
        <v>17</v>
      </c>
      <c r="J6" s="10" t="s">
        <v>17</v>
      </c>
      <c r="K6" s="10" t="s">
        <v>17</v>
      </c>
      <c r="L6" s="10" t="s">
        <v>17</v>
      </c>
      <c r="M6" s="10" t="s">
        <v>17</v>
      </c>
      <c r="N6" s="10" t="s">
        <v>17</v>
      </c>
      <c r="O6" s="10" t="s">
        <v>17</v>
      </c>
      <c r="P6" s="10" t="s">
        <v>17</v>
      </c>
      <c r="Q6" s="10" t="s">
        <v>104</v>
      </c>
      <c r="R6" s="10" t="s">
        <v>104</v>
      </c>
      <c r="S6" s="10" t="s">
        <v>104</v>
      </c>
      <c r="T6" s="10" t="s">
        <v>104</v>
      </c>
      <c r="U6" s="10" t="s">
        <v>18</v>
      </c>
      <c r="V6" s="10" t="s">
        <v>19</v>
      </c>
      <c r="W6" s="11" t="s">
        <v>104</v>
      </c>
      <c r="X6" s="10" t="s">
        <v>19</v>
      </c>
      <c r="Y6" s="11" t="s">
        <v>17</v>
      </c>
      <c r="Z6" s="10" t="s">
        <v>19</v>
      </c>
    </row>
    <row r="7" spans="1:26" x14ac:dyDescent="0.2">
      <c r="C7" s="5" t="s">
        <v>20</v>
      </c>
    </row>
    <row r="8" spans="1:26" ht="14.25" customHeight="1" x14ac:dyDescent="0.2">
      <c r="A8" s="13" t="s">
        <v>21</v>
      </c>
      <c r="C8" s="14" t="s">
        <v>22</v>
      </c>
      <c r="D8" s="15">
        <f>629-D9</f>
        <v>529</v>
      </c>
      <c r="E8" s="15">
        <v>532</v>
      </c>
      <c r="F8" s="16">
        <f>531-85</f>
        <v>446</v>
      </c>
      <c r="G8" s="15">
        <f>741-86</f>
        <v>655</v>
      </c>
      <c r="H8" s="15">
        <v>809</v>
      </c>
      <c r="I8" s="15">
        <f>607-I9</f>
        <v>519</v>
      </c>
      <c r="J8" s="15">
        <f>508-J9</f>
        <v>436</v>
      </c>
      <c r="K8" s="15">
        <f>483-K9</f>
        <v>418</v>
      </c>
      <c r="L8" s="15">
        <f>502-L9</f>
        <v>435</v>
      </c>
      <c r="M8" s="15">
        <f>442-M9</f>
        <v>375</v>
      </c>
      <c r="N8" s="15">
        <f>504-N9</f>
        <v>428</v>
      </c>
      <c r="O8" s="15">
        <f>546-O9</f>
        <v>472</v>
      </c>
      <c r="P8" s="15">
        <f>634-P9</f>
        <v>562</v>
      </c>
      <c r="Q8" s="15">
        <f>595-Q9</f>
        <v>516</v>
      </c>
      <c r="R8" s="15">
        <f>507-R9</f>
        <v>436</v>
      </c>
      <c r="S8" s="15">
        <f>555-S9</f>
        <v>477</v>
      </c>
      <c r="T8" s="15">
        <f>599-T9</f>
        <v>526</v>
      </c>
      <c r="U8" s="15">
        <f>T8-S8</f>
        <v>49</v>
      </c>
      <c r="V8" s="17"/>
      <c r="W8" s="15">
        <f>+Q8+R8+S8+T8</f>
        <v>1955</v>
      </c>
      <c r="Y8" s="15">
        <f>E8+F8+G8+H8+I8+J8+K8+L8+M8+N8+O8+P8</f>
        <v>6087</v>
      </c>
    </row>
    <row r="9" spans="1:26" ht="14.25" customHeight="1" x14ac:dyDescent="0.2">
      <c r="A9" s="1">
        <v>5105570502</v>
      </c>
      <c r="C9" s="14" t="s">
        <v>23</v>
      </c>
      <c r="D9" s="15">
        <v>100</v>
      </c>
      <c r="E9" s="15">
        <v>79</v>
      </c>
      <c r="F9" s="15">
        <v>86</v>
      </c>
      <c r="G9" s="15">
        <v>86</v>
      </c>
      <c r="H9" s="15">
        <v>88</v>
      </c>
      <c r="I9" s="15">
        <v>88</v>
      </c>
      <c r="J9" s="15">
        <v>72</v>
      </c>
      <c r="K9" s="15">
        <v>65</v>
      </c>
      <c r="L9" s="15">
        <v>67</v>
      </c>
      <c r="M9" s="15">
        <v>67</v>
      </c>
      <c r="N9" s="15">
        <v>76</v>
      </c>
      <c r="O9" s="15">
        <v>74</v>
      </c>
      <c r="P9" s="15">
        <v>72</v>
      </c>
      <c r="Q9" s="15">
        <v>79</v>
      </c>
      <c r="R9" s="15">
        <v>71</v>
      </c>
      <c r="S9" s="15">
        <v>78</v>
      </c>
      <c r="T9" s="15">
        <v>73</v>
      </c>
      <c r="U9" s="15">
        <f t="shared" ref="U9:U11" si="0">T9-S9</f>
        <v>-5</v>
      </c>
      <c r="V9" s="17"/>
      <c r="W9" s="15">
        <f t="shared" ref="W9:W11" si="1">+Q9+R9+S9+T9</f>
        <v>301</v>
      </c>
      <c r="Y9" s="15">
        <f>E9+F9+G9+H9+I9+J9+K9+L9+M9+N9+O9+P9</f>
        <v>920</v>
      </c>
    </row>
    <row r="10" spans="1:26" ht="14.25" customHeight="1" x14ac:dyDescent="0.2">
      <c r="A10" s="1">
        <v>5102</v>
      </c>
      <c r="C10" s="14" t="s">
        <v>24</v>
      </c>
      <c r="D10" s="15">
        <v>32</v>
      </c>
      <c r="E10" s="15">
        <v>80</v>
      </c>
      <c r="F10" s="16">
        <v>50</v>
      </c>
      <c r="G10" s="15">
        <v>207</v>
      </c>
      <c r="H10" s="15">
        <v>640</v>
      </c>
      <c r="I10" s="15">
        <v>15</v>
      </c>
      <c r="J10" s="15">
        <v>64</v>
      </c>
      <c r="K10" s="15">
        <v>26</v>
      </c>
      <c r="L10" s="15">
        <v>139</v>
      </c>
      <c r="M10" s="15">
        <v>204</v>
      </c>
      <c r="N10" s="15">
        <v>182</v>
      </c>
      <c r="O10" s="15">
        <v>448</v>
      </c>
      <c r="P10" s="15">
        <v>119</v>
      </c>
      <c r="Q10" s="15">
        <v>65</v>
      </c>
      <c r="R10" s="15">
        <v>57</v>
      </c>
      <c r="S10" s="15">
        <v>218</v>
      </c>
      <c r="T10" s="15">
        <v>27</v>
      </c>
      <c r="U10" s="15">
        <f t="shared" si="0"/>
        <v>-191</v>
      </c>
      <c r="V10" s="17"/>
      <c r="W10" s="15">
        <f t="shared" si="1"/>
        <v>367</v>
      </c>
      <c r="Y10" s="15">
        <f>E10+F10+G10+H10+I10+J10+K10+L10+M10+N10+O10+P10</f>
        <v>2174</v>
      </c>
    </row>
    <row r="11" spans="1:26" ht="14.25" customHeight="1" x14ac:dyDescent="0.2">
      <c r="A11" s="1">
        <v>510101</v>
      </c>
      <c r="C11" s="18" t="s">
        <v>25</v>
      </c>
      <c r="D11" s="15">
        <v>40</v>
      </c>
      <c r="E11" s="15">
        <v>40</v>
      </c>
      <c r="F11" s="15">
        <v>36</v>
      </c>
      <c r="G11" s="15">
        <v>30</v>
      </c>
      <c r="H11" s="15">
        <v>5</v>
      </c>
      <c r="I11" s="15">
        <v>2</v>
      </c>
      <c r="J11" s="15">
        <v>2</v>
      </c>
      <c r="K11" s="15">
        <v>4</v>
      </c>
      <c r="L11" s="15">
        <v>6</v>
      </c>
      <c r="M11" s="15">
        <v>4</v>
      </c>
      <c r="N11" s="15">
        <v>3</v>
      </c>
      <c r="O11" s="15">
        <v>3</v>
      </c>
      <c r="P11" s="15">
        <v>4</v>
      </c>
      <c r="Q11" s="15">
        <v>5</v>
      </c>
      <c r="R11" s="15">
        <v>10</v>
      </c>
      <c r="S11" s="15">
        <v>8</v>
      </c>
      <c r="T11" s="15">
        <v>13</v>
      </c>
      <c r="U11" s="15">
        <f t="shared" si="0"/>
        <v>5</v>
      </c>
      <c r="V11" s="19"/>
      <c r="W11" s="15">
        <f t="shared" si="1"/>
        <v>36</v>
      </c>
      <c r="X11" s="20"/>
      <c r="Y11" s="15">
        <f>E11+F11+G11+H11+I11+J11+K11+L11+M11+N11+O11+P11</f>
        <v>139</v>
      </c>
      <c r="Z11" s="20"/>
    </row>
    <row r="12" spans="1:26" ht="14.25" customHeight="1" x14ac:dyDescent="0.2">
      <c r="C12" s="14" t="s">
        <v>26</v>
      </c>
      <c r="D12" s="21">
        <f>SUM(D8:D11)</f>
        <v>701</v>
      </c>
      <c r="E12" s="21">
        <f>SUM(E8:E11)</f>
        <v>731</v>
      </c>
      <c r="F12" s="22">
        <f>SUM(F8:F11)</f>
        <v>618</v>
      </c>
      <c r="G12" s="21">
        <f t="shared" ref="G12:N12" si="2">SUM(G8:G11)</f>
        <v>978</v>
      </c>
      <c r="H12" s="21">
        <f t="shared" si="2"/>
        <v>1542</v>
      </c>
      <c r="I12" s="21">
        <f t="shared" si="2"/>
        <v>624</v>
      </c>
      <c r="J12" s="21">
        <f>SUM(J8:J11)</f>
        <v>574</v>
      </c>
      <c r="K12" s="21">
        <f>SUM(K8:K11)</f>
        <v>513</v>
      </c>
      <c r="L12" s="21">
        <f t="shared" si="2"/>
        <v>647</v>
      </c>
      <c r="M12" s="21">
        <f>SUM(M8:M11)</f>
        <v>650</v>
      </c>
      <c r="N12" s="21">
        <f t="shared" si="2"/>
        <v>689</v>
      </c>
      <c r="O12" s="21">
        <f t="shared" ref="O12:U12" si="3">SUM(O8:O11)</f>
        <v>997</v>
      </c>
      <c r="P12" s="21">
        <f t="shared" si="3"/>
        <v>757</v>
      </c>
      <c r="Q12" s="21">
        <f t="shared" si="3"/>
        <v>665</v>
      </c>
      <c r="R12" s="21">
        <f t="shared" si="3"/>
        <v>574</v>
      </c>
      <c r="S12" s="21">
        <f t="shared" si="3"/>
        <v>781</v>
      </c>
      <c r="T12" s="21">
        <f t="shared" si="3"/>
        <v>639</v>
      </c>
      <c r="U12" s="21">
        <f t="shared" si="3"/>
        <v>-142</v>
      </c>
      <c r="V12" s="23">
        <f>U12/U20</f>
        <v>1.0518518518518518</v>
      </c>
      <c r="W12" s="15">
        <f>SUM(W8:W11)</f>
        <v>2659</v>
      </c>
      <c r="X12" s="23">
        <f>+W12/W20</f>
        <v>0.70102820986026892</v>
      </c>
      <c r="Y12" s="15">
        <f>SUM(Y8:Y11)</f>
        <v>9320</v>
      </c>
      <c r="Z12" s="23">
        <f>+Y12/Y20</f>
        <v>0.83617441234523593</v>
      </c>
    </row>
    <row r="13" spans="1:26" ht="14.25" customHeight="1" x14ac:dyDescent="0.2">
      <c r="C13" s="14"/>
      <c r="F13" s="16"/>
      <c r="M13" s="15" t="s">
        <v>27</v>
      </c>
      <c r="W13" s="24"/>
      <c r="Y13" s="24"/>
    </row>
    <row r="14" spans="1:26" ht="14.25" customHeight="1" x14ac:dyDescent="0.2">
      <c r="C14" s="14" t="s">
        <v>28</v>
      </c>
      <c r="D14" s="15">
        <v>0</v>
      </c>
      <c r="E14" s="15">
        <v>0</v>
      </c>
      <c r="F14" s="16">
        <v>0</v>
      </c>
      <c r="G14" s="15">
        <v>0</v>
      </c>
      <c r="H14" s="15">
        <v>0</v>
      </c>
      <c r="I14" s="15">
        <v>0</v>
      </c>
      <c r="J14" s="15">
        <v>0</v>
      </c>
      <c r="K14" s="15">
        <v>0</v>
      </c>
      <c r="L14" s="15">
        <v>0</v>
      </c>
      <c r="M14" s="15">
        <v>0</v>
      </c>
      <c r="N14" s="15">
        <v>0</v>
      </c>
      <c r="O14" s="15">
        <v>0</v>
      </c>
      <c r="P14" s="15">
        <v>0</v>
      </c>
      <c r="Q14" s="15">
        <v>0</v>
      </c>
      <c r="R14" s="15">
        <v>0</v>
      </c>
      <c r="S14" s="15">
        <v>0</v>
      </c>
      <c r="T14" s="15">
        <v>0</v>
      </c>
      <c r="U14" s="15">
        <f t="shared" ref="U14:U17" si="4">T14-S14</f>
        <v>0</v>
      </c>
      <c r="V14" s="17"/>
      <c r="W14" s="15">
        <f t="shared" ref="W14:W17" si="5">+Q14+R14+S14+T14</f>
        <v>0</v>
      </c>
      <c r="X14" s="17"/>
      <c r="Y14" s="15">
        <f>E14+F14+G14+H14+I14+J14+K14+L14+M14+N14+O14+P14</f>
        <v>0</v>
      </c>
      <c r="Z14" s="17"/>
    </row>
    <row r="15" spans="1:26" ht="14.25" customHeight="1" x14ac:dyDescent="0.2">
      <c r="A15" s="1">
        <v>53</v>
      </c>
      <c r="C15" s="14" t="s">
        <v>29</v>
      </c>
      <c r="D15" s="15">
        <v>51</v>
      </c>
      <c r="E15" s="15">
        <v>2</v>
      </c>
      <c r="F15" s="15">
        <v>35</v>
      </c>
      <c r="G15" s="15">
        <v>73</v>
      </c>
      <c r="H15" s="15">
        <v>42</v>
      </c>
      <c r="I15" s="15">
        <v>7</v>
      </c>
      <c r="J15" s="15">
        <v>39</v>
      </c>
      <c r="K15" s="15">
        <v>6</v>
      </c>
      <c r="L15" s="15">
        <v>42</v>
      </c>
      <c r="M15" s="15">
        <v>36</v>
      </c>
      <c r="N15" s="15">
        <v>41</v>
      </c>
      <c r="O15" s="15">
        <v>15</v>
      </c>
      <c r="P15" s="15">
        <v>35</v>
      </c>
      <c r="Q15" s="15">
        <v>1</v>
      </c>
      <c r="R15" s="15">
        <v>56</v>
      </c>
      <c r="S15" s="15">
        <v>55</v>
      </c>
      <c r="T15" s="15">
        <v>43</v>
      </c>
      <c r="U15" s="15">
        <f t="shared" si="4"/>
        <v>-12</v>
      </c>
      <c r="V15" s="17"/>
      <c r="W15" s="15">
        <f t="shared" si="5"/>
        <v>155</v>
      </c>
      <c r="X15" s="17"/>
      <c r="Y15" s="15">
        <f>E15+F15+G15+H15+I15+J15+K15+L15+M15+N15+O15+P15</f>
        <v>373</v>
      </c>
      <c r="Z15" s="17"/>
    </row>
    <row r="16" spans="1:26" ht="14.25" customHeight="1" x14ac:dyDescent="0.2">
      <c r="A16" s="1">
        <v>505038</v>
      </c>
      <c r="C16" s="14" t="s">
        <v>30</v>
      </c>
      <c r="D16" s="15">
        <v>53</v>
      </c>
      <c r="E16" s="15">
        <v>0</v>
      </c>
      <c r="F16" s="16">
        <v>101</v>
      </c>
      <c r="G16" s="15">
        <v>0</v>
      </c>
      <c r="H16" s="15">
        <v>0</v>
      </c>
      <c r="I16" s="15">
        <v>2</v>
      </c>
      <c r="J16" s="15">
        <v>284</v>
      </c>
      <c r="K16" s="15">
        <v>0</v>
      </c>
      <c r="L16" s="15">
        <v>20</v>
      </c>
      <c r="M16" s="15">
        <v>17</v>
      </c>
      <c r="N16" s="15">
        <v>17</v>
      </c>
      <c r="O16" s="15">
        <v>121</v>
      </c>
      <c r="P16" s="15">
        <v>25</v>
      </c>
      <c r="Q16" s="15">
        <v>861</v>
      </c>
      <c r="R16" s="15">
        <v>0</v>
      </c>
      <c r="S16" s="15">
        <v>0</v>
      </c>
      <c r="T16" s="15">
        <v>0</v>
      </c>
      <c r="U16" s="15">
        <f t="shared" si="4"/>
        <v>0</v>
      </c>
      <c r="V16" s="17"/>
      <c r="W16" s="15">
        <f t="shared" si="5"/>
        <v>861</v>
      </c>
      <c r="X16" s="17"/>
      <c r="Y16" s="15">
        <f>E16+F16+G16+H16+I16+J16+K16+L16+M16+N16+O16+P16</f>
        <v>587</v>
      </c>
      <c r="Z16" s="17"/>
    </row>
    <row r="17" spans="1:26" ht="14.25" customHeight="1" x14ac:dyDescent="0.2">
      <c r="C17" s="14" t="s">
        <v>31</v>
      </c>
      <c r="D17" s="15">
        <v>0</v>
      </c>
      <c r="E17" s="15">
        <v>0</v>
      </c>
      <c r="F17" s="16">
        <v>0</v>
      </c>
      <c r="G17" s="15">
        <v>0</v>
      </c>
      <c r="H17" s="15">
        <v>705</v>
      </c>
      <c r="I17" s="15">
        <v>0</v>
      </c>
      <c r="J17" s="15">
        <v>41</v>
      </c>
      <c r="K17" s="15">
        <v>20</v>
      </c>
      <c r="L17" s="15">
        <v>20</v>
      </c>
      <c r="M17" s="15">
        <v>20</v>
      </c>
      <c r="N17" s="15">
        <v>20</v>
      </c>
      <c r="O17" s="15">
        <v>20</v>
      </c>
      <c r="P17" s="15">
        <v>20</v>
      </c>
      <c r="Q17" s="15">
        <v>20</v>
      </c>
      <c r="R17" s="15">
        <v>39</v>
      </c>
      <c r="S17" s="15">
        <v>20</v>
      </c>
      <c r="T17" s="15">
        <v>39</v>
      </c>
      <c r="U17" s="15">
        <f t="shared" si="4"/>
        <v>19</v>
      </c>
      <c r="V17" s="17"/>
      <c r="W17" s="15">
        <f t="shared" si="5"/>
        <v>118</v>
      </c>
      <c r="X17" s="17"/>
      <c r="Y17" s="15">
        <f>E17+F17+G17+H17+I17+J17+K17+L17+M17+N17+O17+P17</f>
        <v>866</v>
      </c>
      <c r="Z17" s="17"/>
    </row>
    <row r="18" spans="1:26" ht="14.25" customHeight="1" x14ac:dyDescent="0.2">
      <c r="C18" s="47" t="s">
        <v>32</v>
      </c>
      <c r="D18" s="21">
        <f t="shared" ref="D18:U18" si="6">SUM(D14:D17)</f>
        <v>104</v>
      </c>
      <c r="E18" s="21">
        <f t="shared" si="6"/>
        <v>2</v>
      </c>
      <c r="F18" s="22">
        <f t="shared" si="6"/>
        <v>136</v>
      </c>
      <c r="G18" s="21">
        <f t="shared" si="6"/>
        <v>73</v>
      </c>
      <c r="H18" s="21">
        <f t="shared" si="6"/>
        <v>747</v>
      </c>
      <c r="I18" s="21">
        <f t="shared" si="6"/>
        <v>9</v>
      </c>
      <c r="J18" s="21">
        <f t="shared" si="6"/>
        <v>364</v>
      </c>
      <c r="K18" s="21">
        <f t="shared" si="6"/>
        <v>26</v>
      </c>
      <c r="L18" s="21">
        <f t="shared" si="6"/>
        <v>82</v>
      </c>
      <c r="M18" s="21">
        <f t="shared" si="6"/>
        <v>73</v>
      </c>
      <c r="N18" s="21">
        <f t="shared" si="6"/>
        <v>78</v>
      </c>
      <c r="O18" s="21">
        <f t="shared" si="6"/>
        <v>156</v>
      </c>
      <c r="P18" s="21">
        <f t="shared" si="6"/>
        <v>80</v>
      </c>
      <c r="Q18" s="21">
        <f>SUM(Q14:Q17)</f>
        <v>882</v>
      </c>
      <c r="R18" s="21">
        <f>SUM(R14:R17)</f>
        <v>95</v>
      </c>
      <c r="S18" s="21">
        <f>SUM(S14:S17)</f>
        <v>75</v>
      </c>
      <c r="T18" s="21">
        <f>SUM(T14:T17)</f>
        <v>82</v>
      </c>
      <c r="U18" s="15">
        <f t="shared" si="6"/>
        <v>7</v>
      </c>
      <c r="V18" s="48">
        <f>U18/U20</f>
        <v>-5.185185185185185E-2</v>
      </c>
      <c r="W18" s="15">
        <f>SUM(W14:W17)</f>
        <v>1134</v>
      </c>
      <c r="X18" s="48">
        <f>+W18/W20</f>
        <v>0.29897179013973108</v>
      </c>
      <c r="Y18" s="15">
        <f>SUM(Y14:Y17)</f>
        <v>1826</v>
      </c>
      <c r="Z18" s="48">
        <f>+Y18/Y20</f>
        <v>0.16382558765476404</v>
      </c>
    </row>
    <row r="19" spans="1:26" ht="14.25" customHeight="1" x14ac:dyDescent="0.2">
      <c r="C19" s="14"/>
      <c r="F19" s="16"/>
      <c r="M19" s="15">
        <f>SUM(D19:L19)</f>
        <v>0</v>
      </c>
    </row>
    <row r="20" spans="1:26" ht="14.25" customHeight="1" x14ac:dyDescent="0.2">
      <c r="C20" s="27" t="s">
        <v>33</v>
      </c>
      <c r="D20" s="28">
        <f t="shared" ref="D20:P20" si="7">SUM(D12+D18)</f>
        <v>805</v>
      </c>
      <c r="E20" s="28">
        <f t="shared" si="7"/>
        <v>733</v>
      </c>
      <c r="F20" s="28">
        <f t="shared" si="7"/>
        <v>754</v>
      </c>
      <c r="G20" s="28">
        <f t="shared" si="7"/>
        <v>1051</v>
      </c>
      <c r="H20" s="28">
        <f t="shared" si="7"/>
        <v>2289</v>
      </c>
      <c r="I20" s="28">
        <f t="shared" si="7"/>
        <v>633</v>
      </c>
      <c r="J20" s="28">
        <f t="shared" si="7"/>
        <v>938</v>
      </c>
      <c r="K20" s="28">
        <f t="shared" si="7"/>
        <v>539</v>
      </c>
      <c r="L20" s="28">
        <f t="shared" si="7"/>
        <v>729</v>
      </c>
      <c r="M20" s="28">
        <f t="shared" si="7"/>
        <v>723</v>
      </c>
      <c r="N20" s="28">
        <f t="shared" si="7"/>
        <v>767</v>
      </c>
      <c r="O20" s="28">
        <f t="shared" si="7"/>
        <v>1153</v>
      </c>
      <c r="P20" s="28">
        <f t="shared" si="7"/>
        <v>837</v>
      </c>
      <c r="Q20" s="28">
        <f>SUM(Q12+Q18)</f>
        <v>1547</v>
      </c>
      <c r="R20" s="28">
        <f>SUM(R12+R18)</f>
        <v>669</v>
      </c>
      <c r="S20" s="28">
        <f>SUM(S12+S18)</f>
        <v>856</v>
      </c>
      <c r="T20" s="28">
        <f>SUM(T12+T18)</f>
        <v>721</v>
      </c>
      <c r="U20" s="28">
        <f>SUM(U12+U18)</f>
        <v>-135</v>
      </c>
      <c r="V20" s="29">
        <f>V12+V18</f>
        <v>1</v>
      </c>
      <c r="W20" s="28">
        <f>SUM(W12+W18)</f>
        <v>3793</v>
      </c>
      <c r="X20" s="29">
        <f>+W20/W20</f>
        <v>1</v>
      </c>
      <c r="Y20" s="28">
        <f>SUM(Y12+Y18)</f>
        <v>11146</v>
      </c>
      <c r="Z20" s="29">
        <f>+Y20/Y20</f>
        <v>1</v>
      </c>
    </row>
    <row r="21" spans="1:26" ht="14.25" customHeight="1" x14ac:dyDescent="0.2">
      <c r="C21" s="14"/>
      <c r="F21" s="16"/>
      <c r="M21" s="15" t="s">
        <v>27</v>
      </c>
    </row>
    <row r="22" spans="1:26" ht="14.25" customHeight="1" x14ac:dyDescent="0.2">
      <c r="C22" s="5" t="s">
        <v>34</v>
      </c>
      <c r="F22" s="16"/>
      <c r="L22" s="15"/>
      <c r="M22" s="15" t="s">
        <v>27</v>
      </c>
    </row>
    <row r="23" spans="1:26" ht="14.25" customHeight="1" x14ac:dyDescent="0.2">
      <c r="C23" s="30" t="s">
        <v>35</v>
      </c>
      <c r="F23" s="16"/>
      <c r="M23" s="15" t="s">
        <v>27</v>
      </c>
    </row>
    <row r="24" spans="1:26" ht="14.25" customHeight="1" x14ac:dyDescent="0.2">
      <c r="A24" s="1">
        <v>6114</v>
      </c>
      <c r="C24" s="14" t="s">
        <v>36</v>
      </c>
      <c r="D24" s="15">
        <v>421</v>
      </c>
      <c r="E24" s="15">
        <v>421</v>
      </c>
      <c r="F24" s="16">
        <v>371</v>
      </c>
      <c r="G24" s="15">
        <v>400</v>
      </c>
      <c r="H24" s="15">
        <v>372</v>
      </c>
      <c r="I24" s="15">
        <v>360</v>
      </c>
      <c r="J24" s="15">
        <v>348</v>
      </c>
      <c r="K24" s="15">
        <v>349</v>
      </c>
      <c r="L24" s="15">
        <v>339</v>
      </c>
      <c r="M24" s="15">
        <v>329</v>
      </c>
      <c r="N24" s="15">
        <v>338</v>
      </c>
      <c r="O24" s="15">
        <v>326</v>
      </c>
      <c r="P24" s="15">
        <v>329</v>
      </c>
      <c r="Q24" s="15">
        <v>332</v>
      </c>
      <c r="R24" s="15">
        <v>300</v>
      </c>
      <c r="S24" s="15">
        <v>333</v>
      </c>
      <c r="T24" s="15">
        <v>320</v>
      </c>
      <c r="U24" s="15">
        <f t="shared" ref="U24:U25" si="8">T24-S24</f>
        <v>-13</v>
      </c>
      <c r="V24" s="17"/>
      <c r="W24" s="15">
        <f>+Q24+R24+S24+T24</f>
        <v>1285</v>
      </c>
      <c r="X24" s="17"/>
      <c r="Y24" s="15">
        <f>E24+F24+G24+H24+I24+J24+K24+L24+M24+N24+O24+P24</f>
        <v>4282</v>
      </c>
      <c r="Z24" s="17"/>
    </row>
    <row r="25" spans="1:26" ht="14.25" customHeight="1" x14ac:dyDescent="0.2">
      <c r="C25" s="18" t="s">
        <v>37</v>
      </c>
      <c r="D25" s="15">
        <v>1</v>
      </c>
      <c r="E25" s="15">
        <v>1</v>
      </c>
      <c r="F25" s="16">
        <v>1</v>
      </c>
      <c r="G25" s="15">
        <v>1</v>
      </c>
      <c r="H25" s="15">
        <v>1</v>
      </c>
      <c r="I25" s="15">
        <v>1</v>
      </c>
      <c r="J25" s="15">
        <v>1</v>
      </c>
      <c r="K25" s="15">
        <v>1</v>
      </c>
      <c r="L25" s="15">
        <v>1</v>
      </c>
      <c r="M25" s="15">
        <v>1</v>
      </c>
      <c r="N25" s="15">
        <v>1</v>
      </c>
      <c r="O25" s="15">
        <v>1</v>
      </c>
      <c r="P25" s="15">
        <v>1</v>
      </c>
      <c r="Q25" s="15">
        <v>1</v>
      </c>
      <c r="R25" s="15">
        <v>1</v>
      </c>
      <c r="S25" s="15">
        <v>1</v>
      </c>
      <c r="T25" s="15">
        <v>1</v>
      </c>
      <c r="U25" s="15">
        <f t="shared" si="8"/>
        <v>0</v>
      </c>
      <c r="V25" s="19"/>
      <c r="W25" s="15">
        <f>+Q25+R25+S25+T25</f>
        <v>4</v>
      </c>
      <c r="X25" s="19"/>
      <c r="Y25" s="15">
        <f>E25+F25+G25+H25+I25+J25+K25+L25+M25+N25+O25+P25</f>
        <v>12</v>
      </c>
      <c r="Z25" s="19"/>
    </row>
    <row r="26" spans="1:26" ht="14.25" customHeight="1" x14ac:dyDescent="0.2">
      <c r="C26" s="14" t="s">
        <v>38</v>
      </c>
      <c r="D26" s="21">
        <f>SUM(D24:D25)</f>
        <v>422</v>
      </c>
      <c r="E26" s="21">
        <f>SUM(E24:E25)</f>
        <v>422</v>
      </c>
      <c r="F26" s="21">
        <f>SUM(F24:F25)</f>
        <v>372</v>
      </c>
      <c r="G26" s="21">
        <f t="shared" ref="G26:O26" si="9">SUM(G24:G25)</f>
        <v>401</v>
      </c>
      <c r="H26" s="21">
        <f t="shared" si="9"/>
        <v>373</v>
      </c>
      <c r="I26" s="21">
        <f t="shared" si="9"/>
        <v>361</v>
      </c>
      <c r="J26" s="21">
        <f t="shared" si="9"/>
        <v>349</v>
      </c>
      <c r="K26" s="21">
        <f t="shared" si="9"/>
        <v>350</v>
      </c>
      <c r="L26" s="21">
        <f t="shared" si="9"/>
        <v>340</v>
      </c>
      <c r="M26" s="21">
        <f t="shared" si="9"/>
        <v>330</v>
      </c>
      <c r="N26" s="21">
        <f t="shared" si="9"/>
        <v>339</v>
      </c>
      <c r="O26" s="21">
        <f t="shared" si="9"/>
        <v>327</v>
      </c>
      <c r="P26" s="21">
        <f t="shared" ref="P26:U26" si="10">SUM(P24:P25)</f>
        <v>330</v>
      </c>
      <c r="Q26" s="21">
        <f t="shared" si="10"/>
        <v>333</v>
      </c>
      <c r="R26" s="21">
        <f t="shared" si="10"/>
        <v>301</v>
      </c>
      <c r="S26" s="21">
        <f t="shared" si="10"/>
        <v>334</v>
      </c>
      <c r="T26" s="21">
        <f t="shared" si="10"/>
        <v>321</v>
      </c>
      <c r="U26" s="21">
        <f t="shared" si="10"/>
        <v>-13</v>
      </c>
      <c r="V26" s="23">
        <f>U26/U28</f>
        <v>0.10655737704918032</v>
      </c>
      <c r="W26" s="15">
        <f>SUM(W24:W25)</f>
        <v>1289</v>
      </c>
      <c r="X26" s="23">
        <f>+W26/W20</f>
        <v>0.33983654099657262</v>
      </c>
      <c r="Y26" s="15">
        <f>SUM(Y24:Y25)</f>
        <v>4294</v>
      </c>
      <c r="Z26" s="23">
        <f>+Y26/Y20</f>
        <v>0.38525031401399606</v>
      </c>
    </row>
    <row r="27" spans="1:26" ht="14.25" customHeight="1" x14ac:dyDescent="0.2">
      <c r="C27" s="14"/>
      <c r="F27" s="1"/>
      <c r="M27" s="15"/>
    </row>
    <row r="28" spans="1:26" ht="14.25" customHeight="1" x14ac:dyDescent="0.2">
      <c r="C28" s="31" t="s">
        <v>39</v>
      </c>
      <c r="D28" s="28">
        <f t="shared" ref="D28:Q28" si="11">SUM(D20-D26)</f>
        <v>383</v>
      </c>
      <c r="E28" s="28">
        <f t="shared" si="11"/>
        <v>311</v>
      </c>
      <c r="F28" s="28">
        <f t="shared" si="11"/>
        <v>382</v>
      </c>
      <c r="G28" s="28">
        <f t="shared" si="11"/>
        <v>650</v>
      </c>
      <c r="H28" s="28">
        <f t="shared" si="11"/>
        <v>1916</v>
      </c>
      <c r="I28" s="28">
        <f t="shared" si="11"/>
        <v>272</v>
      </c>
      <c r="J28" s="28">
        <f>SUM(J20-J26)</f>
        <v>589</v>
      </c>
      <c r="K28" s="28">
        <f>SUM(K20-K26)</f>
        <v>189</v>
      </c>
      <c r="L28" s="28">
        <f>SUM(L20-L26)</f>
        <v>389</v>
      </c>
      <c r="M28" s="28">
        <f>SUM(M20-M26)</f>
        <v>393</v>
      </c>
      <c r="N28" s="28">
        <f t="shared" si="11"/>
        <v>428</v>
      </c>
      <c r="O28" s="28">
        <f>SUM(O20-O26)</f>
        <v>826</v>
      </c>
      <c r="P28" s="28">
        <f t="shared" si="11"/>
        <v>507</v>
      </c>
      <c r="Q28" s="28">
        <f t="shared" si="11"/>
        <v>1214</v>
      </c>
      <c r="R28" s="28">
        <f>SUM(R20-R26)</f>
        <v>368</v>
      </c>
      <c r="S28" s="28">
        <f>SUM(S20-S26)</f>
        <v>522</v>
      </c>
      <c r="T28" s="28">
        <f>SUM(T20-T26)</f>
        <v>400</v>
      </c>
      <c r="U28" s="28">
        <f>SUM(U20-U26)</f>
        <v>-122</v>
      </c>
      <c r="V28" s="29">
        <f>V26</f>
        <v>0.10655737704918032</v>
      </c>
      <c r="W28" s="28">
        <f>SUM(W20-W26)</f>
        <v>2504</v>
      </c>
      <c r="X28" s="29">
        <f>+W28/W20</f>
        <v>0.66016345900342732</v>
      </c>
      <c r="Y28" s="28">
        <f>SUM(Y20-Y26)</f>
        <v>6852</v>
      </c>
      <c r="Z28" s="29">
        <f>+Y28/Y20</f>
        <v>0.61474968598600399</v>
      </c>
    </row>
    <row r="29" spans="1:26" ht="14.25" customHeight="1" x14ac:dyDescent="0.2">
      <c r="C29" s="30"/>
      <c r="F29" s="16"/>
      <c r="M29" s="15" t="s">
        <v>27</v>
      </c>
    </row>
    <row r="30" spans="1:26" ht="14.25" customHeight="1" x14ac:dyDescent="0.2">
      <c r="C30" s="30" t="s">
        <v>40</v>
      </c>
      <c r="F30" s="16"/>
      <c r="M30" s="15" t="s">
        <v>27</v>
      </c>
    </row>
    <row r="31" spans="1:26" ht="14.25" customHeight="1" x14ac:dyDescent="0.2">
      <c r="A31" s="1">
        <v>6410000001</v>
      </c>
      <c r="C31" s="14" t="s">
        <v>41</v>
      </c>
      <c r="D31" s="15">
        <v>111</v>
      </c>
      <c r="E31" s="15">
        <v>114</v>
      </c>
      <c r="F31" s="16">
        <v>114</v>
      </c>
      <c r="G31" s="15">
        <v>114</v>
      </c>
      <c r="H31" s="15">
        <v>114</v>
      </c>
      <c r="I31" s="15">
        <v>91</v>
      </c>
      <c r="J31" s="15">
        <f>83+3</f>
        <v>86</v>
      </c>
      <c r="K31" s="15">
        <f>84+7</f>
        <v>91</v>
      </c>
      <c r="L31" s="15">
        <v>84</v>
      </c>
      <c r="M31" s="15">
        <v>84</v>
      </c>
      <c r="N31" s="15">
        <v>84</v>
      </c>
      <c r="O31" s="15">
        <v>84</v>
      </c>
      <c r="P31" s="15">
        <f>84-3-7-2</f>
        <v>72</v>
      </c>
      <c r="Q31" s="15">
        <v>84</v>
      </c>
      <c r="R31" s="15">
        <v>84</v>
      </c>
      <c r="S31" s="15">
        <v>84</v>
      </c>
      <c r="T31" s="15">
        <v>96</v>
      </c>
      <c r="U31" s="15">
        <f>T31-S31</f>
        <v>12</v>
      </c>
      <c r="V31" s="17"/>
      <c r="W31" s="15">
        <f>+Q31+R31+S31+T31</f>
        <v>348</v>
      </c>
      <c r="X31" s="17"/>
      <c r="Y31" s="15">
        <f t="shared" ref="Y31:Y37" si="12">E31+F31+G31+H31+I31+J31+K31+L31+M31+N31+O31+P31</f>
        <v>1132</v>
      </c>
      <c r="Z31" s="17"/>
    </row>
    <row r="32" spans="1:26" ht="14.25" customHeight="1" x14ac:dyDescent="0.2">
      <c r="C32" s="14" t="s">
        <v>42</v>
      </c>
      <c r="D32" s="15">
        <v>0</v>
      </c>
      <c r="E32" s="15">
        <v>0</v>
      </c>
      <c r="F32" s="16">
        <v>27</v>
      </c>
      <c r="G32" s="15">
        <v>5</v>
      </c>
      <c r="H32" s="15">
        <v>5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  <c r="P32" s="15">
        <v>0</v>
      </c>
      <c r="Q32" s="15">
        <v>0</v>
      </c>
      <c r="R32" s="15">
        <v>0</v>
      </c>
      <c r="S32" s="15">
        <v>0</v>
      </c>
      <c r="T32" s="15">
        <v>0</v>
      </c>
      <c r="U32" s="15">
        <f t="shared" ref="U32:U37" si="13">T32-S32</f>
        <v>0</v>
      </c>
      <c r="V32" s="17"/>
      <c r="W32" s="15">
        <f t="shared" ref="W32:W37" si="14">+Q32+R32+S32+T32</f>
        <v>0</v>
      </c>
      <c r="X32" s="17"/>
      <c r="Y32" s="15">
        <f t="shared" si="12"/>
        <v>37</v>
      </c>
      <c r="Z32" s="17"/>
    </row>
    <row r="33" spans="1:26" ht="14.25" customHeight="1" x14ac:dyDescent="0.2">
      <c r="A33" s="1">
        <v>6410000003</v>
      </c>
      <c r="C33" s="14" t="s">
        <v>43</v>
      </c>
      <c r="D33" s="15">
        <v>5</v>
      </c>
      <c r="E33" s="15">
        <v>0</v>
      </c>
      <c r="F33" s="16">
        <v>0</v>
      </c>
      <c r="G33" s="15">
        <v>0</v>
      </c>
      <c r="H33" s="15">
        <v>12</v>
      </c>
      <c r="I33" s="15">
        <v>12</v>
      </c>
      <c r="J33" s="15">
        <v>12</v>
      </c>
      <c r="K33" s="15">
        <v>12</v>
      </c>
      <c r="L33" s="15">
        <v>12</v>
      </c>
      <c r="M33" s="15">
        <f>12+5</f>
        <v>17</v>
      </c>
      <c r="N33" s="15">
        <v>7</v>
      </c>
      <c r="O33" s="15">
        <v>7</v>
      </c>
      <c r="P33" s="15">
        <f>-76-15</f>
        <v>-91</v>
      </c>
      <c r="Q33" s="15">
        <v>11</v>
      </c>
      <c r="R33" s="15">
        <v>11</v>
      </c>
      <c r="S33" s="15">
        <v>13</v>
      </c>
      <c r="T33" s="15">
        <v>12</v>
      </c>
      <c r="U33" s="15">
        <f t="shared" si="13"/>
        <v>-1</v>
      </c>
      <c r="V33" s="17"/>
      <c r="W33" s="15">
        <f t="shared" si="14"/>
        <v>47</v>
      </c>
      <c r="X33" s="17"/>
      <c r="Y33" s="15">
        <f t="shared" si="12"/>
        <v>0</v>
      </c>
      <c r="Z33" s="17"/>
    </row>
    <row r="34" spans="1:26" ht="14.25" customHeight="1" x14ac:dyDescent="0.2">
      <c r="C34" s="14" t="s">
        <v>100</v>
      </c>
      <c r="D34" s="15">
        <v>0</v>
      </c>
      <c r="E34" s="15"/>
      <c r="F34" s="16"/>
      <c r="G34" s="15"/>
      <c r="H34" s="15">
        <v>0</v>
      </c>
      <c r="I34" s="15">
        <v>0</v>
      </c>
      <c r="J34" s="15">
        <v>4</v>
      </c>
      <c r="K34" s="15">
        <v>0</v>
      </c>
      <c r="L34" s="15">
        <v>0</v>
      </c>
      <c r="M34" s="15">
        <v>0</v>
      </c>
      <c r="N34" s="15">
        <v>0</v>
      </c>
      <c r="O34" s="15">
        <v>0</v>
      </c>
      <c r="P34" s="15">
        <v>85</v>
      </c>
      <c r="Q34" s="15">
        <v>0</v>
      </c>
      <c r="R34" s="15">
        <v>0</v>
      </c>
      <c r="S34" s="15">
        <v>0</v>
      </c>
      <c r="T34" s="15">
        <v>0</v>
      </c>
      <c r="U34" s="15">
        <f t="shared" si="13"/>
        <v>0</v>
      </c>
      <c r="V34" s="17"/>
      <c r="W34" s="15">
        <f t="shared" si="14"/>
        <v>0</v>
      </c>
      <c r="X34" s="17"/>
      <c r="Y34" s="15">
        <f t="shared" si="12"/>
        <v>89</v>
      </c>
      <c r="Z34" s="17"/>
    </row>
    <row r="35" spans="1:26" ht="14.25" customHeight="1" x14ac:dyDescent="0.2">
      <c r="C35" s="14" t="s">
        <v>44</v>
      </c>
      <c r="D35" s="15">
        <v>0</v>
      </c>
      <c r="E35" s="15">
        <v>0</v>
      </c>
      <c r="F35" s="16">
        <v>0</v>
      </c>
      <c r="G35" s="15">
        <v>0</v>
      </c>
      <c r="H35" s="15">
        <v>0</v>
      </c>
      <c r="I35" s="15">
        <v>0</v>
      </c>
      <c r="J35" s="15">
        <v>1</v>
      </c>
      <c r="K35" s="15">
        <v>0</v>
      </c>
      <c r="L35" s="15">
        <v>0</v>
      </c>
      <c r="M35" s="15">
        <v>0</v>
      </c>
      <c r="N35" s="15">
        <v>0</v>
      </c>
      <c r="O35" s="15">
        <v>0</v>
      </c>
      <c r="P35" s="15">
        <v>0</v>
      </c>
      <c r="Q35" s="15">
        <v>0</v>
      </c>
      <c r="R35" s="15">
        <v>0</v>
      </c>
      <c r="S35" s="15">
        <v>0</v>
      </c>
      <c r="T35" s="15">
        <v>0</v>
      </c>
      <c r="U35" s="15">
        <f t="shared" si="13"/>
        <v>0</v>
      </c>
      <c r="V35" s="17"/>
      <c r="W35" s="15">
        <f t="shared" si="14"/>
        <v>0</v>
      </c>
      <c r="X35" s="17"/>
      <c r="Y35" s="15">
        <f t="shared" si="12"/>
        <v>1</v>
      </c>
      <c r="Z35" s="17"/>
    </row>
    <row r="36" spans="1:26" ht="14.25" customHeight="1" x14ac:dyDescent="0.2">
      <c r="C36" s="14" t="s">
        <v>99</v>
      </c>
      <c r="D36" s="15">
        <v>0</v>
      </c>
      <c r="E36" s="15">
        <v>0</v>
      </c>
      <c r="F36" s="16">
        <v>0</v>
      </c>
      <c r="G36" s="15">
        <v>0</v>
      </c>
      <c r="H36" s="15">
        <v>0</v>
      </c>
      <c r="I36" s="15">
        <v>0</v>
      </c>
      <c r="J36" s="15">
        <v>1</v>
      </c>
      <c r="K36" s="15">
        <v>0</v>
      </c>
      <c r="L36" s="15">
        <v>0</v>
      </c>
      <c r="M36" s="15">
        <v>2</v>
      </c>
      <c r="N36" s="15">
        <v>2</v>
      </c>
      <c r="O36" s="15">
        <v>0</v>
      </c>
      <c r="P36" s="15">
        <v>3</v>
      </c>
      <c r="Q36" s="15">
        <v>0</v>
      </c>
      <c r="R36" s="15">
        <v>0</v>
      </c>
      <c r="S36" s="15">
        <v>0</v>
      </c>
      <c r="T36" s="15">
        <v>0</v>
      </c>
      <c r="U36" s="15">
        <f t="shared" si="13"/>
        <v>0</v>
      </c>
      <c r="V36" s="17"/>
      <c r="W36" s="15">
        <f t="shared" si="14"/>
        <v>0</v>
      </c>
      <c r="X36" s="17"/>
      <c r="Y36" s="15">
        <f t="shared" si="12"/>
        <v>8</v>
      </c>
      <c r="Z36" s="17"/>
    </row>
    <row r="37" spans="1:26" ht="14.25" customHeight="1" x14ac:dyDescent="0.2">
      <c r="C37" s="14" t="s">
        <v>101</v>
      </c>
      <c r="D37" s="15">
        <v>0</v>
      </c>
      <c r="E37" s="15">
        <v>0</v>
      </c>
      <c r="F37" s="16">
        <v>0</v>
      </c>
      <c r="G37" s="15">
        <v>0</v>
      </c>
      <c r="H37" s="15">
        <v>0</v>
      </c>
      <c r="I37" s="15">
        <v>0</v>
      </c>
      <c r="J37" s="15">
        <v>0</v>
      </c>
      <c r="K37" s="15">
        <v>0</v>
      </c>
      <c r="L37" s="15">
        <v>0</v>
      </c>
      <c r="M37" s="15">
        <v>0</v>
      </c>
      <c r="N37" s="15">
        <v>0</v>
      </c>
      <c r="O37" s="15">
        <v>0</v>
      </c>
      <c r="P37" s="15">
        <v>0</v>
      </c>
      <c r="Q37" s="15">
        <v>0</v>
      </c>
      <c r="R37" s="15">
        <v>0</v>
      </c>
      <c r="S37" s="15">
        <v>0</v>
      </c>
      <c r="T37" s="15">
        <v>0</v>
      </c>
      <c r="U37" s="15">
        <f t="shared" si="13"/>
        <v>0</v>
      </c>
      <c r="V37" s="17"/>
      <c r="W37" s="15">
        <f t="shared" si="14"/>
        <v>0</v>
      </c>
      <c r="X37" s="17"/>
      <c r="Y37" s="15">
        <f t="shared" si="12"/>
        <v>0</v>
      </c>
      <c r="Z37" s="17"/>
    </row>
    <row r="38" spans="1:26" ht="14.25" customHeight="1" x14ac:dyDescent="0.2">
      <c r="C38" s="30" t="s">
        <v>45</v>
      </c>
      <c r="D38" s="21">
        <f>SUM(D31:D37)</f>
        <v>116</v>
      </c>
      <c r="E38" s="21">
        <f>SUM(E31:E37)</f>
        <v>114</v>
      </c>
      <c r="F38" s="21">
        <f>SUM(F31:F37)</f>
        <v>141</v>
      </c>
      <c r="G38" s="21">
        <f>SUM(G31:G37)</f>
        <v>119</v>
      </c>
      <c r="H38" s="21">
        <f>SUM(H31:H37)</f>
        <v>131</v>
      </c>
      <c r="I38" s="21">
        <f t="shared" ref="I38:N38" si="15">SUM(I31:I37)</f>
        <v>103</v>
      </c>
      <c r="J38" s="21">
        <f t="shared" si="15"/>
        <v>104</v>
      </c>
      <c r="K38" s="21">
        <f t="shared" si="15"/>
        <v>103</v>
      </c>
      <c r="L38" s="21">
        <f t="shared" si="15"/>
        <v>96</v>
      </c>
      <c r="M38" s="21">
        <f t="shared" si="15"/>
        <v>103</v>
      </c>
      <c r="N38" s="21">
        <f t="shared" si="15"/>
        <v>93</v>
      </c>
      <c r="O38" s="21">
        <f t="shared" ref="O38:S38" si="16">SUM(O31:O37)</f>
        <v>91</v>
      </c>
      <c r="P38" s="21">
        <f t="shared" si="16"/>
        <v>69</v>
      </c>
      <c r="Q38" s="21">
        <f t="shared" si="16"/>
        <v>95</v>
      </c>
      <c r="R38" s="21">
        <f t="shared" si="16"/>
        <v>95</v>
      </c>
      <c r="S38" s="21">
        <f t="shared" si="16"/>
        <v>97</v>
      </c>
      <c r="T38" s="21">
        <f>SUM(T31:T37)</f>
        <v>108</v>
      </c>
      <c r="U38" s="21">
        <f>SUM(U31:U37)</f>
        <v>11</v>
      </c>
      <c r="V38" s="32"/>
      <c r="W38" s="21">
        <f>SUM(W31:W37)</f>
        <v>395</v>
      </c>
      <c r="X38" s="32"/>
      <c r="Y38" s="21">
        <f>SUM(Y31:Y37)</f>
        <v>1267</v>
      </c>
      <c r="Z38" s="32"/>
    </row>
    <row r="39" spans="1:26" ht="14.25" customHeight="1" x14ac:dyDescent="0.2">
      <c r="C39" s="30" t="s">
        <v>46</v>
      </c>
      <c r="F39" s="16" t="s">
        <v>27</v>
      </c>
      <c r="M39" s="15" t="s">
        <v>27</v>
      </c>
    </row>
    <row r="40" spans="1:26" ht="14.25" customHeight="1" x14ac:dyDescent="0.2">
      <c r="C40" s="14" t="s">
        <v>47</v>
      </c>
      <c r="D40" s="15">
        <v>17</v>
      </c>
      <c r="E40" s="15">
        <v>12</v>
      </c>
      <c r="F40" s="16">
        <f>28-11</f>
        <v>17</v>
      </c>
      <c r="G40" s="15">
        <f>30-16</f>
        <v>14</v>
      </c>
      <c r="H40" s="15">
        <v>17</v>
      </c>
      <c r="I40" s="15">
        <v>15</v>
      </c>
      <c r="J40" s="15">
        <v>13</v>
      </c>
      <c r="K40" s="15">
        <v>13</v>
      </c>
      <c r="L40" s="15">
        <v>15</v>
      </c>
      <c r="M40" s="15">
        <v>15</v>
      </c>
      <c r="N40" s="15">
        <v>13</v>
      </c>
      <c r="O40" s="15">
        <v>14</v>
      </c>
      <c r="P40" s="15">
        <v>14</v>
      </c>
      <c r="Q40" s="15">
        <v>10</v>
      </c>
      <c r="R40" s="15">
        <v>10</v>
      </c>
      <c r="S40" s="15">
        <v>9</v>
      </c>
      <c r="T40" s="15">
        <f>19-8</f>
        <v>11</v>
      </c>
      <c r="U40" s="15">
        <f t="shared" ref="U40:U43" si="17">T40-S40</f>
        <v>2</v>
      </c>
      <c r="V40" s="17"/>
      <c r="W40" s="15">
        <f t="shared" ref="W40:W43" si="18">+Q40+R40+S40+T40</f>
        <v>40</v>
      </c>
      <c r="X40" s="17"/>
      <c r="Y40" s="15">
        <f>E40+F40+G40+H40+I40+J40+K40+L40+M40+N40+O40+P40</f>
        <v>172</v>
      </c>
      <c r="Z40" s="17"/>
    </row>
    <row r="41" spans="1:26" ht="14.25" customHeight="1" x14ac:dyDescent="0.2">
      <c r="C41" s="14" t="s">
        <v>48</v>
      </c>
      <c r="D41" s="15">
        <v>3</v>
      </c>
      <c r="E41" s="15">
        <v>3</v>
      </c>
      <c r="F41" s="16">
        <v>3</v>
      </c>
      <c r="G41" s="15">
        <f>7-4</f>
        <v>3</v>
      </c>
      <c r="H41" s="15">
        <v>3</v>
      </c>
      <c r="I41" s="15">
        <v>3</v>
      </c>
      <c r="J41" s="15">
        <v>3</v>
      </c>
      <c r="K41" s="15">
        <v>3</v>
      </c>
      <c r="L41" s="15">
        <v>3</v>
      </c>
      <c r="M41" s="15">
        <v>3</v>
      </c>
      <c r="N41" s="15">
        <v>3</v>
      </c>
      <c r="O41" s="15">
        <v>2</v>
      </c>
      <c r="P41" s="15">
        <v>2</v>
      </c>
      <c r="Q41" s="15">
        <v>2</v>
      </c>
      <c r="R41" s="15">
        <v>1</v>
      </c>
      <c r="S41" s="15">
        <v>2</v>
      </c>
      <c r="T41" s="15">
        <v>1</v>
      </c>
      <c r="U41" s="15">
        <f t="shared" si="17"/>
        <v>-1</v>
      </c>
      <c r="V41" s="17"/>
      <c r="W41" s="15">
        <f t="shared" si="18"/>
        <v>6</v>
      </c>
      <c r="X41" s="17"/>
      <c r="Y41" s="15">
        <f>E41+F41+G41+H41+I41+J41+K41+L41+M41+N41+O41+P41</f>
        <v>34</v>
      </c>
      <c r="Z41" s="17"/>
    </row>
    <row r="42" spans="1:26" ht="14.25" customHeight="1" x14ac:dyDescent="0.2">
      <c r="C42" s="14" t="s">
        <v>49</v>
      </c>
      <c r="D42" s="15">
        <v>5</v>
      </c>
      <c r="E42" s="15">
        <v>4</v>
      </c>
      <c r="F42" s="16">
        <v>8</v>
      </c>
      <c r="G42" s="15">
        <v>5</v>
      </c>
      <c r="H42" s="15">
        <v>8</v>
      </c>
      <c r="I42" s="15">
        <v>7</v>
      </c>
      <c r="J42" s="15">
        <v>5</v>
      </c>
      <c r="K42" s="15">
        <v>7</v>
      </c>
      <c r="L42" s="15">
        <v>6</v>
      </c>
      <c r="M42" s="15">
        <v>6</v>
      </c>
      <c r="N42" s="15">
        <v>6</v>
      </c>
      <c r="O42" s="15">
        <v>4</v>
      </c>
      <c r="P42" s="15">
        <v>6</v>
      </c>
      <c r="Q42" s="15">
        <v>6</v>
      </c>
      <c r="R42" s="15">
        <v>3</v>
      </c>
      <c r="S42" s="15">
        <v>4</v>
      </c>
      <c r="T42" s="15">
        <v>6</v>
      </c>
      <c r="U42" s="15">
        <f t="shared" si="17"/>
        <v>2</v>
      </c>
      <c r="V42" s="17"/>
      <c r="W42" s="15">
        <f t="shared" si="18"/>
        <v>19</v>
      </c>
      <c r="X42" s="17"/>
      <c r="Y42" s="15">
        <f>E42+F42+G42+H42+I42+J42+K42+L42+M42+N42+O42+P42</f>
        <v>72</v>
      </c>
      <c r="Z42" s="17"/>
    </row>
    <row r="43" spans="1:26" ht="14.25" customHeight="1" x14ac:dyDescent="0.2">
      <c r="C43" s="14" t="s">
        <v>50</v>
      </c>
      <c r="D43" s="15">
        <v>2</v>
      </c>
      <c r="E43" s="15">
        <v>3</v>
      </c>
      <c r="F43" s="16">
        <v>2</v>
      </c>
      <c r="G43" s="15">
        <v>2</v>
      </c>
      <c r="H43" s="15">
        <v>2</v>
      </c>
      <c r="I43" s="15">
        <v>2</v>
      </c>
      <c r="J43" s="15">
        <v>2</v>
      </c>
      <c r="K43" s="15">
        <v>2</v>
      </c>
      <c r="L43" s="15">
        <v>2</v>
      </c>
      <c r="M43" s="15">
        <v>2</v>
      </c>
      <c r="N43" s="15">
        <v>2</v>
      </c>
      <c r="O43" s="15">
        <v>2</v>
      </c>
      <c r="P43" s="15">
        <v>2</v>
      </c>
      <c r="Q43" s="15">
        <v>2</v>
      </c>
      <c r="R43" s="15">
        <v>2</v>
      </c>
      <c r="S43" s="15">
        <v>2</v>
      </c>
      <c r="T43" s="15">
        <f>4-2</f>
        <v>2</v>
      </c>
      <c r="U43" s="15">
        <f t="shared" si="17"/>
        <v>0</v>
      </c>
      <c r="V43" s="19"/>
      <c r="W43" s="15">
        <f t="shared" si="18"/>
        <v>8</v>
      </c>
      <c r="X43" s="19"/>
      <c r="Y43" s="15">
        <f>E43+F43+G43+H43+I43+J43+K43+L43+M43+N43+O43+P43</f>
        <v>25</v>
      </c>
      <c r="Z43" s="19"/>
    </row>
    <row r="44" spans="1:26" ht="14.25" customHeight="1" x14ac:dyDescent="0.2">
      <c r="C44" s="30" t="s">
        <v>46</v>
      </c>
      <c r="D44" s="21">
        <f>SUM(D40:D43)</f>
        <v>27</v>
      </c>
      <c r="E44" s="21">
        <f>SUM(E40:E43)</f>
        <v>22</v>
      </c>
      <c r="F44" s="21">
        <f>SUM(F40:F43)</f>
        <v>30</v>
      </c>
      <c r="G44" s="21">
        <f t="shared" ref="G44:N44" si="19">SUM(G40:G43)</f>
        <v>24</v>
      </c>
      <c r="H44" s="21">
        <f t="shared" si="19"/>
        <v>30</v>
      </c>
      <c r="I44" s="21">
        <f t="shared" si="19"/>
        <v>27</v>
      </c>
      <c r="J44" s="21">
        <f t="shared" si="19"/>
        <v>23</v>
      </c>
      <c r="K44" s="21">
        <f>SUM(K40:K43)</f>
        <v>25</v>
      </c>
      <c r="L44" s="21">
        <f t="shared" si="19"/>
        <v>26</v>
      </c>
      <c r="M44" s="21">
        <f t="shared" si="19"/>
        <v>26</v>
      </c>
      <c r="N44" s="21">
        <f t="shared" si="19"/>
        <v>24</v>
      </c>
      <c r="O44" s="21">
        <f t="shared" ref="O44:U44" si="20">SUM(O40:O43)</f>
        <v>22</v>
      </c>
      <c r="P44" s="21">
        <f t="shared" si="20"/>
        <v>24</v>
      </c>
      <c r="Q44" s="21">
        <f t="shared" si="20"/>
        <v>20</v>
      </c>
      <c r="R44" s="21">
        <f t="shared" si="20"/>
        <v>16</v>
      </c>
      <c r="S44" s="21">
        <f t="shared" si="20"/>
        <v>17</v>
      </c>
      <c r="T44" s="21">
        <f>SUM(T40:T43)</f>
        <v>20</v>
      </c>
      <c r="U44" s="21">
        <f t="shared" si="20"/>
        <v>3</v>
      </c>
      <c r="V44" s="17"/>
      <c r="W44" s="15">
        <f>SUM(W40:W43)</f>
        <v>73</v>
      </c>
      <c r="X44" s="17"/>
      <c r="Y44" s="15">
        <f>SUM(Y40:Y43)</f>
        <v>303</v>
      </c>
      <c r="Z44" s="17"/>
    </row>
    <row r="45" spans="1:26" ht="14.25" customHeight="1" x14ac:dyDescent="0.2">
      <c r="C45" s="30"/>
      <c r="D45" s="15"/>
      <c r="E45" s="15"/>
      <c r="F45" s="16"/>
      <c r="G45" s="15"/>
      <c r="H45" s="15"/>
      <c r="I45" s="15"/>
      <c r="J45" s="15"/>
      <c r="K45" s="15"/>
      <c r="L45" s="15"/>
      <c r="M45" s="15" t="s">
        <v>27</v>
      </c>
      <c r="N45" s="15"/>
      <c r="O45" s="15"/>
      <c r="P45" s="15"/>
      <c r="Q45" s="15"/>
      <c r="R45" s="15"/>
      <c r="S45" s="15"/>
      <c r="T45" s="15"/>
      <c r="U45" s="15"/>
      <c r="V45" s="17"/>
      <c r="W45" s="15"/>
      <c r="X45" s="17"/>
      <c r="Y45" s="15"/>
      <c r="Z45" s="17"/>
    </row>
    <row r="46" spans="1:26" ht="14.25" customHeight="1" x14ac:dyDescent="0.2">
      <c r="C46" s="30" t="s">
        <v>51</v>
      </c>
      <c r="F46" s="16"/>
      <c r="M46" s="15" t="s">
        <v>27</v>
      </c>
      <c r="S46" s="53"/>
      <c r="T46" s="53"/>
    </row>
    <row r="47" spans="1:26" ht="14.25" customHeight="1" x14ac:dyDescent="0.2">
      <c r="C47" s="14" t="s">
        <v>52</v>
      </c>
      <c r="D47" s="15">
        <v>44</v>
      </c>
      <c r="E47" s="15">
        <v>55</v>
      </c>
      <c r="F47" s="16">
        <v>66</v>
      </c>
      <c r="G47" s="15">
        <v>234</v>
      </c>
      <c r="H47" s="15">
        <v>58</v>
      </c>
      <c r="I47" s="15">
        <v>77</v>
      </c>
      <c r="J47" s="15">
        <v>482</v>
      </c>
      <c r="K47" s="15">
        <v>95</v>
      </c>
      <c r="L47" s="15">
        <v>77</v>
      </c>
      <c r="M47" s="15">
        <v>86</v>
      </c>
      <c r="N47" s="15">
        <v>106</v>
      </c>
      <c r="O47" s="15">
        <v>72</v>
      </c>
      <c r="P47" s="15">
        <v>37</v>
      </c>
      <c r="Q47" s="15">
        <v>55</v>
      </c>
      <c r="R47" s="15">
        <v>112</v>
      </c>
      <c r="S47" s="44">
        <v>121</v>
      </c>
      <c r="T47" s="44">
        <v>174</v>
      </c>
      <c r="U47" s="15">
        <f t="shared" ref="U47:U48" si="21">T47-S47</f>
        <v>53</v>
      </c>
      <c r="V47" s="17"/>
      <c r="W47" s="15">
        <f t="shared" ref="W47:W48" si="22">+Q47+R47+S47+T47</f>
        <v>462</v>
      </c>
      <c r="X47" s="17"/>
      <c r="Y47" s="15">
        <f>E47+F47+G47+H47+I47+J47+K47+L47+M47+N47+O47+P47</f>
        <v>1445</v>
      </c>
      <c r="Z47" s="17"/>
    </row>
    <row r="48" spans="1:26" ht="14.25" customHeight="1" x14ac:dyDescent="0.2">
      <c r="C48" s="14" t="s">
        <v>53</v>
      </c>
      <c r="D48" s="15">
        <v>20</v>
      </c>
      <c r="E48" s="15">
        <v>24</v>
      </c>
      <c r="F48" s="16">
        <v>25</v>
      </c>
      <c r="G48" s="15">
        <v>25</v>
      </c>
      <c r="H48" s="15">
        <v>21</v>
      </c>
      <c r="I48" s="15">
        <v>21</v>
      </c>
      <c r="J48" s="15">
        <v>24</v>
      </c>
      <c r="K48" s="15">
        <v>24</v>
      </c>
      <c r="L48" s="15">
        <v>24</v>
      </c>
      <c r="M48" s="15">
        <v>24</v>
      </c>
      <c r="N48" s="15">
        <v>24</v>
      </c>
      <c r="O48" s="15">
        <v>24</v>
      </c>
      <c r="P48" s="15">
        <v>24</v>
      </c>
      <c r="Q48" s="15">
        <v>24</v>
      </c>
      <c r="R48" s="15">
        <v>26</v>
      </c>
      <c r="S48" s="44">
        <v>28</v>
      </c>
      <c r="T48" s="44">
        <v>27</v>
      </c>
      <c r="U48" s="15">
        <f t="shared" si="21"/>
        <v>-1</v>
      </c>
      <c r="V48" s="17"/>
      <c r="W48" s="15">
        <f t="shared" si="22"/>
        <v>105</v>
      </c>
      <c r="X48" s="17"/>
      <c r="Y48" s="15">
        <f>E48+F48+G48+H48+I48+J48+K48+L48+M48+N48+O48+P48</f>
        <v>284</v>
      </c>
      <c r="Z48" s="17"/>
    </row>
    <row r="49" spans="1:26" ht="14.25" customHeight="1" x14ac:dyDescent="0.2">
      <c r="C49" s="30" t="s">
        <v>51</v>
      </c>
      <c r="D49" s="21">
        <f>SUM(D47:D48)</f>
        <v>64</v>
      </c>
      <c r="E49" s="21">
        <f>SUM(E47:E48)</f>
        <v>79</v>
      </c>
      <c r="F49" s="21">
        <f>SUM(F47:F48)</f>
        <v>91</v>
      </c>
      <c r="G49" s="21">
        <f t="shared" ref="G49:O49" si="23">SUM(G47:G48)</f>
        <v>259</v>
      </c>
      <c r="H49" s="21">
        <f>SUM(H47:H48)</f>
        <v>79</v>
      </c>
      <c r="I49" s="21">
        <f t="shared" si="23"/>
        <v>98</v>
      </c>
      <c r="J49" s="21">
        <f t="shared" si="23"/>
        <v>506</v>
      </c>
      <c r="K49" s="21">
        <f>SUM(K47:K48)</f>
        <v>119</v>
      </c>
      <c r="L49" s="21">
        <f t="shared" si="23"/>
        <v>101</v>
      </c>
      <c r="M49" s="21">
        <f t="shared" si="23"/>
        <v>110</v>
      </c>
      <c r="N49" s="21">
        <f>SUM(N47:N48)</f>
        <v>130</v>
      </c>
      <c r="O49" s="21">
        <f t="shared" si="23"/>
        <v>96</v>
      </c>
      <c r="P49" s="21">
        <f t="shared" ref="P49:U49" si="24">SUM(P47:P48)</f>
        <v>61</v>
      </c>
      <c r="Q49" s="21">
        <f t="shared" si="24"/>
        <v>79</v>
      </c>
      <c r="R49" s="21">
        <f t="shared" si="24"/>
        <v>138</v>
      </c>
      <c r="S49" s="54">
        <f t="shared" si="24"/>
        <v>149</v>
      </c>
      <c r="T49" s="54">
        <f t="shared" si="24"/>
        <v>201</v>
      </c>
      <c r="U49" s="21">
        <f t="shared" si="24"/>
        <v>52</v>
      </c>
      <c r="V49" s="32"/>
      <c r="W49" s="21">
        <f>SUM(W47:W48)</f>
        <v>567</v>
      </c>
      <c r="X49" s="32"/>
      <c r="Y49" s="21">
        <f>SUM(Y47:Y48)</f>
        <v>1729</v>
      </c>
      <c r="Z49" s="32"/>
    </row>
    <row r="50" spans="1:26" ht="14.25" customHeight="1" x14ac:dyDescent="0.2">
      <c r="C50" s="30"/>
      <c r="D50" s="15"/>
      <c r="E50" s="15"/>
      <c r="F50" s="16" t="s">
        <v>27</v>
      </c>
      <c r="G50" s="15"/>
      <c r="H50" s="15"/>
      <c r="I50" s="15"/>
      <c r="J50" s="15"/>
      <c r="K50" s="15"/>
      <c r="L50" s="15"/>
      <c r="M50" s="15" t="s">
        <v>27</v>
      </c>
      <c r="N50" s="15"/>
      <c r="O50" s="15"/>
      <c r="P50" s="15"/>
      <c r="Q50" s="15"/>
      <c r="R50" s="15"/>
      <c r="S50" s="15"/>
      <c r="T50" s="15"/>
      <c r="U50" s="15"/>
      <c r="V50" s="17"/>
      <c r="W50" s="15"/>
      <c r="X50" s="17"/>
      <c r="Y50" s="15"/>
      <c r="Z50" s="17"/>
    </row>
    <row r="51" spans="1:26" ht="14.25" customHeight="1" x14ac:dyDescent="0.2">
      <c r="C51" s="30" t="s">
        <v>54</v>
      </c>
      <c r="F51" s="16" t="s">
        <v>27</v>
      </c>
      <c r="M51" s="15" t="s">
        <v>27</v>
      </c>
      <c r="U51" s="15" t="s">
        <v>27</v>
      </c>
    </row>
    <row r="52" spans="1:26" ht="14.25" customHeight="1" x14ac:dyDescent="0.2">
      <c r="A52" s="1">
        <v>64910000001</v>
      </c>
      <c r="C52" s="14" t="s">
        <v>55</v>
      </c>
      <c r="D52" s="15">
        <v>22</v>
      </c>
      <c r="E52" s="15">
        <v>22</v>
      </c>
      <c r="F52" s="16">
        <v>22</v>
      </c>
      <c r="G52" s="15">
        <v>22</v>
      </c>
      <c r="H52" s="15">
        <v>22</v>
      </c>
      <c r="I52" s="15">
        <v>22</v>
      </c>
      <c r="J52" s="15">
        <v>22</v>
      </c>
      <c r="K52" s="15">
        <v>22</v>
      </c>
      <c r="L52" s="15">
        <v>22</v>
      </c>
      <c r="M52" s="15">
        <v>22</v>
      </c>
      <c r="N52" s="15">
        <v>22</v>
      </c>
      <c r="O52" s="15">
        <v>22</v>
      </c>
      <c r="P52" s="15">
        <v>22</v>
      </c>
      <c r="Q52" s="15">
        <v>24</v>
      </c>
      <c r="R52" s="15">
        <v>24</v>
      </c>
      <c r="S52" s="15">
        <v>24</v>
      </c>
      <c r="T52" s="15">
        <v>24</v>
      </c>
      <c r="U52" s="15">
        <f t="shared" ref="U52:U66" si="25">T52-S52</f>
        <v>0</v>
      </c>
      <c r="V52" s="17"/>
      <c r="W52" s="15">
        <f t="shared" ref="W52:W66" si="26">+Q52+R52+S52+T52</f>
        <v>96</v>
      </c>
      <c r="X52" s="17"/>
      <c r="Y52" s="15">
        <f t="shared" ref="Y52:Y66" si="27">E52+F52+G52+H52+I52+J52+K52+L52+M52+N52+O52+P52</f>
        <v>264</v>
      </c>
      <c r="Z52" s="17"/>
    </row>
    <row r="53" spans="1:26" ht="14.25" customHeight="1" x14ac:dyDescent="0.2">
      <c r="C53" s="14" t="s">
        <v>56</v>
      </c>
      <c r="D53" s="15">
        <v>0</v>
      </c>
      <c r="E53" s="15">
        <v>0</v>
      </c>
      <c r="F53" s="16">
        <v>0</v>
      </c>
      <c r="G53" s="15">
        <v>0</v>
      </c>
      <c r="H53" s="15">
        <v>0</v>
      </c>
      <c r="I53" s="15">
        <v>0</v>
      </c>
      <c r="J53" s="15">
        <v>0</v>
      </c>
      <c r="K53" s="15">
        <v>0</v>
      </c>
      <c r="L53" s="15">
        <v>0</v>
      </c>
      <c r="M53" s="15">
        <v>0</v>
      </c>
      <c r="N53" s="15">
        <v>0</v>
      </c>
      <c r="O53" s="15">
        <v>0</v>
      </c>
      <c r="P53" s="15">
        <v>0</v>
      </c>
      <c r="Q53" s="15">
        <v>0</v>
      </c>
      <c r="R53" s="15">
        <v>0</v>
      </c>
      <c r="S53" s="15">
        <v>0</v>
      </c>
      <c r="T53" s="15">
        <v>0</v>
      </c>
      <c r="U53" s="15">
        <f t="shared" si="25"/>
        <v>0</v>
      </c>
      <c r="V53" s="17"/>
      <c r="W53" s="15">
        <f t="shared" si="26"/>
        <v>0</v>
      </c>
      <c r="X53" s="17"/>
      <c r="Y53" s="15">
        <f t="shared" si="27"/>
        <v>0</v>
      </c>
      <c r="Z53" s="17"/>
    </row>
    <row r="54" spans="1:26" ht="14.25" customHeight="1" x14ac:dyDescent="0.2">
      <c r="C54" s="14" t="s">
        <v>57</v>
      </c>
      <c r="D54" s="1">
        <v>0</v>
      </c>
      <c r="F54" s="16"/>
      <c r="M54" s="15"/>
      <c r="O54" s="1">
        <v>0</v>
      </c>
      <c r="P54" s="1">
        <v>0</v>
      </c>
      <c r="Q54" s="1">
        <v>0</v>
      </c>
      <c r="R54" s="1">
        <v>0</v>
      </c>
      <c r="S54" s="1">
        <v>0</v>
      </c>
      <c r="T54" s="1">
        <v>0</v>
      </c>
      <c r="U54" s="15">
        <f t="shared" si="25"/>
        <v>0</v>
      </c>
      <c r="W54" s="15">
        <f t="shared" si="26"/>
        <v>0</v>
      </c>
      <c r="Y54" s="15">
        <f t="shared" si="27"/>
        <v>0</v>
      </c>
    </row>
    <row r="55" spans="1:26" ht="14.25" customHeight="1" x14ac:dyDescent="0.2">
      <c r="A55" s="1">
        <v>64910000016</v>
      </c>
      <c r="C55" s="14" t="s">
        <v>58</v>
      </c>
      <c r="D55" s="15">
        <v>6</v>
      </c>
      <c r="E55" s="15">
        <v>0</v>
      </c>
      <c r="F55" s="16">
        <v>10</v>
      </c>
      <c r="G55" s="15">
        <v>6</v>
      </c>
      <c r="H55" s="15">
        <v>6</v>
      </c>
      <c r="I55" s="15">
        <v>6</v>
      </c>
      <c r="J55" s="15">
        <v>7</v>
      </c>
      <c r="K55" s="15">
        <v>6</v>
      </c>
      <c r="L55" s="15">
        <v>6</v>
      </c>
      <c r="M55" s="15">
        <v>6</v>
      </c>
      <c r="N55" s="15">
        <v>6</v>
      </c>
      <c r="O55" s="15">
        <v>6</v>
      </c>
      <c r="P55" s="15">
        <v>-1</v>
      </c>
      <c r="Q55" s="15">
        <v>6</v>
      </c>
      <c r="R55" s="15">
        <v>6</v>
      </c>
      <c r="S55" s="15">
        <v>7</v>
      </c>
      <c r="T55" s="15">
        <v>6</v>
      </c>
      <c r="U55" s="15">
        <f t="shared" si="25"/>
        <v>-1</v>
      </c>
      <c r="V55" s="17"/>
      <c r="W55" s="15">
        <f t="shared" si="26"/>
        <v>25</v>
      </c>
      <c r="X55" s="17"/>
      <c r="Y55" s="15">
        <f t="shared" si="27"/>
        <v>64</v>
      </c>
      <c r="Z55" s="17"/>
    </row>
    <row r="56" spans="1:26" ht="14.25" customHeight="1" x14ac:dyDescent="0.2">
      <c r="C56" s="14" t="s">
        <v>59</v>
      </c>
      <c r="D56" s="15">
        <v>0</v>
      </c>
      <c r="E56" s="15">
        <v>0</v>
      </c>
      <c r="F56" s="16">
        <v>0</v>
      </c>
      <c r="G56" s="15">
        <v>0</v>
      </c>
      <c r="H56" s="15">
        <v>0</v>
      </c>
      <c r="I56" s="15">
        <v>0</v>
      </c>
      <c r="J56" s="15">
        <v>0</v>
      </c>
      <c r="K56" s="15">
        <v>0</v>
      </c>
      <c r="L56" s="15">
        <v>0</v>
      </c>
      <c r="M56" s="15">
        <v>0</v>
      </c>
      <c r="N56" s="15">
        <v>0</v>
      </c>
      <c r="O56" s="15">
        <v>0</v>
      </c>
      <c r="P56" s="15">
        <v>0</v>
      </c>
      <c r="Q56" s="15">
        <v>0</v>
      </c>
      <c r="R56" s="15">
        <v>0</v>
      </c>
      <c r="S56" s="15">
        <v>0</v>
      </c>
      <c r="T56" s="15">
        <v>0</v>
      </c>
      <c r="U56" s="15">
        <f t="shared" si="25"/>
        <v>0</v>
      </c>
      <c r="V56" s="17"/>
      <c r="W56" s="15">
        <f t="shared" si="26"/>
        <v>0</v>
      </c>
      <c r="X56" s="17"/>
      <c r="Y56" s="15">
        <f t="shared" si="27"/>
        <v>0</v>
      </c>
      <c r="Z56" s="17"/>
    </row>
    <row r="57" spans="1:26" ht="14.25" customHeight="1" x14ac:dyDescent="0.2">
      <c r="C57" s="14" t="s">
        <v>60</v>
      </c>
      <c r="D57" s="1">
        <v>0</v>
      </c>
      <c r="E57" s="1">
        <v>0</v>
      </c>
      <c r="F57" s="16">
        <v>0</v>
      </c>
      <c r="G57" s="1">
        <v>0</v>
      </c>
      <c r="H57" s="1">
        <v>0</v>
      </c>
      <c r="I57" s="1">
        <v>0</v>
      </c>
      <c r="J57" s="1">
        <v>0</v>
      </c>
      <c r="K57" s="1">
        <v>0</v>
      </c>
      <c r="L57" s="1">
        <v>4</v>
      </c>
      <c r="M57" s="15">
        <v>0</v>
      </c>
      <c r="N57" s="1">
        <v>0</v>
      </c>
      <c r="O57" s="1">
        <v>0</v>
      </c>
      <c r="P57" s="1">
        <v>0</v>
      </c>
      <c r="Q57" s="1">
        <v>0</v>
      </c>
      <c r="R57" s="1">
        <v>0</v>
      </c>
      <c r="S57" s="1">
        <v>0</v>
      </c>
      <c r="T57" s="1">
        <v>0</v>
      </c>
      <c r="U57" s="15">
        <f t="shared" si="25"/>
        <v>0</v>
      </c>
      <c r="W57" s="15">
        <f t="shared" si="26"/>
        <v>0</v>
      </c>
      <c r="Y57" s="15">
        <f t="shared" si="27"/>
        <v>4</v>
      </c>
    </row>
    <row r="58" spans="1:26" ht="14.25" customHeight="1" x14ac:dyDescent="0.2">
      <c r="C58" s="14" t="s">
        <v>61</v>
      </c>
      <c r="D58" s="15">
        <v>0</v>
      </c>
      <c r="E58" s="15">
        <v>0</v>
      </c>
      <c r="F58" s="16">
        <v>0</v>
      </c>
      <c r="G58" s="15">
        <v>0</v>
      </c>
      <c r="H58" s="15">
        <v>0</v>
      </c>
      <c r="I58" s="15">
        <v>0</v>
      </c>
      <c r="J58" s="15">
        <v>0</v>
      </c>
      <c r="K58" s="15">
        <v>0</v>
      </c>
      <c r="L58" s="15">
        <v>0</v>
      </c>
      <c r="M58" s="15">
        <v>0</v>
      </c>
      <c r="N58" s="15">
        <v>0</v>
      </c>
      <c r="O58" s="15">
        <v>0</v>
      </c>
      <c r="P58" s="15">
        <v>0</v>
      </c>
      <c r="Q58" s="15">
        <v>0</v>
      </c>
      <c r="R58" s="15">
        <v>0</v>
      </c>
      <c r="S58" s="15">
        <v>0</v>
      </c>
      <c r="T58" s="15">
        <v>0</v>
      </c>
      <c r="U58" s="15">
        <f t="shared" si="25"/>
        <v>0</v>
      </c>
      <c r="V58" s="17"/>
      <c r="W58" s="15">
        <f t="shared" si="26"/>
        <v>0</v>
      </c>
      <c r="X58" s="17"/>
      <c r="Y58" s="15">
        <f t="shared" si="27"/>
        <v>0</v>
      </c>
      <c r="Z58" s="17"/>
    </row>
    <row r="59" spans="1:26" ht="14.25" customHeight="1" x14ac:dyDescent="0.2">
      <c r="A59" s="1">
        <v>64910000011</v>
      </c>
      <c r="C59" s="14" t="s">
        <v>62</v>
      </c>
      <c r="D59" s="15">
        <v>2</v>
      </c>
      <c r="E59" s="15">
        <v>2</v>
      </c>
      <c r="F59" s="16">
        <f>3-2</f>
        <v>1</v>
      </c>
      <c r="G59" s="15">
        <v>1</v>
      </c>
      <c r="H59" s="15">
        <v>2</v>
      </c>
      <c r="I59" s="15">
        <v>2</v>
      </c>
      <c r="J59" s="15">
        <v>2</v>
      </c>
      <c r="K59" s="15">
        <v>2</v>
      </c>
      <c r="L59" s="15">
        <v>2</v>
      </c>
      <c r="M59" s="15">
        <v>2</v>
      </c>
      <c r="N59" s="15">
        <v>2</v>
      </c>
      <c r="O59" s="15">
        <v>2</v>
      </c>
      <c r="P59" s="15">
        <v>3</v>
      </c>
      <c r="Q59" s="15">
        <v>2</v>
      </c>
      <c r="R59" s="15">
        <v>2</v>
      </c>
      <c r="S59" s="15">
        <v>2</v>
      </c>
      <c r="T59" s="15">
        <v>2</v>
      </c>
      <c r="U59" s="15">
        <f t="shared" si="25"/>
        <v>0</v>
      </c>
      <c r="V59" s="17"/>
      <c r="W59" s="15">
        <f t="shared" si="26"/>
        <v>8</v>
      </c>
      <c r="X59" s="17"/>
      <c r="Y59" s="15">
        <f t="shared" si="27"/>
        <v>23</v>
      </c>
      <c r="Z59" s="17"/>
    </row>
    <row r="60" spans="1:26" ht="14.25" customHeight="1" x14ac:dyDescent="0.2">
      <c r="C60" s="14" t="s">
        <v>63</v>
      </c>
      <c r="D60" s="15">
        <v>5</v>
      </c>
      <c r="E60" s="15">
        <v>5</v>
      </c>
      <c r="F60" s="16">
        <v>4</v>
      </c>
      <c r="G60" s="15">
        <v>4</v>
      </c>
      <c r="H60" s="15">
        <v>5</v>
      </c>
      <c r="I60" s="15">
        <v>0</v>
      </c>
      <c r="J60" s="15">
        <v>0</v>
      </c>
      <c r="K60" s="15">
        <v>0</v>
      </c>
      <c r="L60" s="15">
        <v>0</v>
      </c>
      <c r="M60" s="15">
        <v>0</v>
      </c>
      <c r="N60" s="15">
        <v>3</v>
      </c>
      <c r="O60" s="15">
        <v>3</v>
      </c>
      <c r="P60" s="15">
        <v>3</v>
      </c>
      <c r="Q60" s="15">
        <v>0</v>
      </c>
      <c r="R60" s="15">
        <v>0</v>
      </c>
      <c r="S60" s="15">
        <v>1</v>
      </c>
      <c r="T60" s="15">
        <v>0</v>
      </c>
      <c r="U60" s="15">
        <f t="shared" si="25"/>
        <v>-1</v>
      </c>
      <c r="V60" s="17"/>
      <c r="W60" s="15">
        <f t="shared" si="26"/>
        <v>1</v>
      </c>
      <c r="X60" s="17"/>
      <c r="Y60" s="15">
        <f t="shared" si="27"/>
        <v>27</v>
      </c>
      <c r="Z60" s="17"/>
    </row>
    <row r="61" spans="1:26" ht="14.25" customHeight="1" x14ac:dyDescent="0.2">
      <c r="C61" s="14" t="s">
        <v>64</v>
      </c>
      <c r="D61" s="15">
        <v>1</v>
      </c>
      <c r="E61" s="15">
        <v>0</v>
      </c>
      <c r="F61" s="16">
        <f>3+2</f>
        <v>5</v>
      </c>
      <c r="G61" s="15">
        <v>0</v>
      </c>
      <c r="H61" s="15">
        <v>3</v>
      </c>
      <c r="I61" s="15">
        <v>0</v>
      </c>
      <c r="J61" s="15">
        <v>0</v>
      </c>
      <c r="K61" s="15">
        <v>1</v>
      </c>
      <c r="L61" s="15">
        <v>0</v>
      </c>
      <c r="M61" s="15">
        <v>0</v>
      </c>
      <c r="N61" s="15">
        <v>3</v>
      </c>
      <c r="O61" s="15">
        <v>1</v>
      </c>
      <c r="P61" s="15">
        <v>0</v>
      </c>
      <c r="Q61" s="15">
        <v>3</v>
      </c>
      <c r="R61" s="15">
        <v>4</v>
      </c>
      <c r="S61" s="15">
        <v>4</v>
      </c>
      <c r="T61" s="15">
        <v>0</v>
      </c>
      <c r="U61" s="15">
        <f t="shared" si="25"/>
        <v>-4</v>
      </c>
      <c r="V61" s="17"/>
      <c r="W61" s="15">
        <f t="shared" si="26"/>
        <v>11</v>
      </c>
      <c r="X61" s="17"/>
      <c r="Y61" s="15">
        <f t="shared" si="27"/>
        <v>13</v>
      </c>
      <c r="Z61" s="17"/>
    </row>
    <row r="62" spans="1:26" ht="14.25" customHeight="1" x14ac:dyDescent="0.2">
      <c r="C62" s="14" t="s">
        <v>65</v>
      </c>
      <c r="D62" s="15">
        <v>2</v>
      </c>
      <c r="E62" s="15">
        <v>2</v>
      </c>
      <c r="F62" s="16">
        <v>2</v>
      </c>
      <c r="G62" s="15">
        <v>2</v>
      </c>
      <c r="H62" s="15">
        <v>2</v>
      </c>
      <c r="I62" s="15">
        <v>3</v>
      </c>
      <c r="J62" s="15">
        <v>6</v>
      </c>
      <c r="K62" s="15">
        <v>6</v>
      </c>
      <c r="L62" s="15">
        <v>5</v>
      </c>
      <c r="M62" s="15">
        <v>6</v>
      </c>
      <c r="N62" s="15">
        <v>6</v>
      </c>
      <c r="O62" s="15">
        <v>5</v>
      </c>
      <c r="P62" s="15">
        <v>4</v>
      </c>
      <c r="Q62" s="15">
        <v>4</v>
      </c>
      <c r="R62" s="15">
        <v>4</v>
      </c>
      <c r="S62" s="15">
        <v>0</v>
      </c>
      <c r="T62" s="15">
        <v>7</v>
      </c>
      <c r="U62" s="15">
        <f t="shared" si="25"/>
        <v>7</v>
      </c>
      <c r="V62" s="17"/>
      <c r="W62" s="15">
        <f t="shared" si="26"/>
        <v>15</v>
      </c>
      <c r="X62" s="17"/>
      <c r="Y62" s="15">
        <f t="shared" si="27"/>
        <v>49</v>
      </c>
      <c r="Z62" s="17"/>
    </row>
    <row r="63" spans="1:26" ht="14.25" customHeight="1" x14ac:dyDescent="0.2">
      <c r="C63" s="14" t="s">
        <v>66</v>
      </c>
      <c r="D63" s="15">
        <v>19</v>
      </c>
      <c r="E63" s="15">
        <v>8</v>
      </c>
      <c r="F63" s="16">
        <v>8</v>
      </c>
      <c r="G63" s="15">
        <v>8</v>
      </c>
      <c r="H63" s="15">
        <v>8</v>
      </c>
      <c r="I63" s="15">
        <v>8</v>
      </c>
      <c r="J63" s="15">
        <v>8</v>
      </c>
      <c r="K63" s="15">
        <v>13</v>
      </c>
      <c r="L63" s="15">
        <v>14</v>
      </c>
      <c r="M63" s="15">
        <v>14</v>
      </c>
      <c r="N63" s="15">
        <v>8</v>
      </c>
      <c r="O63" s="15">
        <v>8</v>
      </c>
      <c r="P63" s="15">
        <v>8</v>
      </c>
      <c r="Q63" s="15">
        <v>15</v>
      </c>
      <c r="R63" s="15">
        <v>8</v>
      </c>
      <c r="S63" s="15">
        <v>8</v>
      </c>
      <c r="T63" s="15">
        <v>11</v>
      </c>
      <c r="U63" s="15">
        <f t="shared" si="25"/>
        <v>3</v>
      </c>
      <c r="V63" s="17"/>
      <c r="W63" s="15">
        <f t="shared" si="26"/>
        <v>42</v>
      </c>
      <c r="X63" s="17"/>
      <c r="Y63" s="15">
        <f t="shared" si="27"/>
        <v>113</v>
      </c>
      <c r="Z63" s="17"/>
    </row>
    <row r="64" spans="1:26" ht="14.25" customHeight="1" x14ac:dyDescent="0.2">
      <c r="C64" s="14" t="s">
        <v>67</v>
      </c>
      <c r="D64" s="15">
        <v>0</v>
      </c>
      <c r="E64" s="15">
        <v>0</v>
      </c>
      <c r="F64" s="16">
        <v>0</v>
      </c>
      <c r="G64" s="15">
        <v>0</v>
      </c>
      <c r="H64" s="15">
        <v>9</v>
      </c>
      <c r="I64" s="15">
        <v>0</v>
      </c>
      <c r="J64" s="15">
        <v>0</v>
      </c>
      <c r="K64" s="15">
        <v>0</v>
      </c>
      <c r="L64" s="15">
        <v>0</v>
      </c>
      <c r="M64" s="15">
        <v>0</v>
      </c>
      <c r="N64" s="15">
        <v>0</v>
      </c>
      <c r="O64" s="15">
        <v>0</v>
      </c>
      <c r="P64" s="15">
        <v>4</v>
      </c>
      <c r="Q64" s="15">
        <v>2</v>
      </c>
      <c r="R64" s="15">
        <v>0</v>
      </c>
      <c r="S64" s="15">
        <v>8</v>
      </c>
      <c r="T64" s="15">
        <v>0</v>
      </c>
      <c r="U64" s="15">
        <f t="shared" si="25"/>
        <v>-8</v>
      </c>
      <c r="V64" s="17"/>
      <c r="W64" s="15">
        <f t="shared" si="26"/>
        <v>10</v>
      </c>
      <c r="X64" s="17"/>
      <c r="Y64" s="15">
        <f t="shared" si="27"/>
        <v>13</v>
      </c>
      <c r="Z64" s="17"/>
    </row>
    <row r="65" spans="3:28" ht="14.25" customHeight="1" x14ac:dyDescent="0.2">
      <c r="C65" s="14" t="s">
        <v>68</v>
      </c>
      <c r="D65" s="15">
        <v>6</v>
      </c>
      <c r="E65" s="15">
        <v>6</v>
      </c>
      <c r="F65" s="16">
        <v>36</v>
      </c>
      <c r="G65" s="15">
        <v>13</v>
      </c>
      <c r="H65" s="15">
        <v>4</v>
      </c>
      <c r="I65" s="15">
        <v>4</v>
      </c>
      <c r="J65" s="15">
        <v>4</v>
      </c>
      <c r="K65" s="15">
        <v>13</v>
      </c>
      <c r="L65" s="15">
        <v>8</v>
      </c>
      <c r="M65" s="15">
        <v>4</v>
      </c>
      <c r="N65" s="15">
        <v>4</v>
      </c>
      <c r="O65" s="15">
        <v>4</v>
      </c>
      <c r="P65" s="15">
        <v>0</v>
      </c>
      <c r="Q65" s="15">
        <v>0</v>
      </c>
      <c r="R65" s="15">
        <v>0</v>
      </c>
      <c r="S65" s="15">
        <v>0</v>
      </c>
      <c r="T65" s="15">
        <v>7</v>
      </c>
      <c r="U65" s="15">
        <f t="shared" si="25"/>
        <v>7</v>
      </c>
      <c r="V65" s="17"/>
      <c r="W65" s="15">
        <f t="shared" si="26"/>
        <v>7</v>
      </c>
      <c r="X65" s="17"/>
      <c r="Y65" s="15">
        <f t="shared" si="27"/>
        <v>100</v>
      </c>
      <c r="Z65" s="17"/>
    </row>
    <row r="66" spans="3:28" ht="14.25" customHeight="1" x14ac:dyDescent="0.2">
      <c r="C66" s="14" t="s">
        <v>69</v>
      </c>
      <c r="D66" s="25">
        <v>9</v>
      </c>
      <c r="E66" s="25">
        <v>7</v>
      </c>
      <c r="F66" s="26">
        <v>5</v>
      </c>
      <c r="G66" s="25">
        <f>44-15</f>
        <v>29</v>
      </c>
      <c r="H66" s="25">
        <v>9</v>
      </c>
      <c r="I66" s="25">
        <v>5</v>
      </c>
      <c r="J66" s="25">
        <v>5</v>
      </c>
      <c r="K66" s="25">
        <v>34</v>
      </c>
      <c r="L66" s="25">
        <v>12</v>
      </c>
      <c r="M66" s="25">
        <v>13</v>
      </c>
      <c r="N66" s="25">
        <v>16</v>
      </c>
      <c r="O66" s="25">
        <v>12</v>
      </c>
      <c r="P66" s="25">
        <v>3</v>
      </c>
      <c r="Q66" s="49">
        <v>7</v>
      </c>
      <c r="R66" s="49">
        <v>4</v>
      </c>
      <c r="S66" s="49">
        <v>6</v>
      </c>
      <c r="T66" s="49">
        <f>31-10</f>
        <v>21</v>
      </c>
      <c r="U66" s="15">
        <f t="shared" si="25"/>
        <v>15</v>
      </c>
      <c r="V66" s="19"/>
      <c r="W66" s="15">
        <f t="shared" si="26"/>
        <v>38</v>
      </c>
      <c r="X66" s="19"/>
      <c r="Y66" s="15">
        <f t="shared" si="27"/>
        <v>150</v>
      </c>
      <c r="Z66" s="19"/>
    </row>
    <row r="67" spans="3:28" s="24" customFormat="1" ht="14.25" customHeight="1" x14ac:dyDescent="0.2">
      <c r="C67" s="30" t="s">
        <v>54</v>
      </c>
      <c r="D67" s="33">
        <f t="shared" ref="D67:P67" si="28">SUM(D52:D66)</f>
        <v>72</v>
      </c>
      <c r="E67" s="33">
        <f t="shared" si="28"/>
        <v>52</v>
      </c>
      <c r="F67" s="33">
        <f>SUM(F52:F66)</f>
        <v>93</v>
      </c>
      <c r="G67" s="33">
        <f t="shared" si="28"/>
        <v>85</v>
      </c>
      <c r="H67" s="33">
        <f t="shared" si="28"/>
        <v>70</v>
      </c>
      <c r="I67" s="33">
        <f>SUM(I52:I66)</f>
        <v>50</v>
      </c>
      <c r="J67" s="33">
        <f t="shared" si="28"/>
        <v>54</v>
      </c>
      <c r="K67" s="33">
        <f t="shared" si="28"/>
        <v>97</v>
      </c>
      <c r="L67" s="33">
        <f t="shared" si="28"/>
        <v>73</v>
      </c>
      <c r="M67" s="33">
        <f t="shared" si="28"/>
        <v>67</v>
      </c>
      <c r="N67" s="33">
        <f t="shared" si="28"/>
        <v>70</v>
      </c>
      <c r="O67" s="33">
        <f t="shared" si="28"/>
        <v>63</v>
      </c>
      <c r="P67" s="33">
        <f t="shared" si="28"/>
        <v>46</v>
      </c>
      <c r="Q67" s="33">
        <f>SUM(Q52:Q66)</f>
        <v>63</v>
      </c>
      <c r="R67" s="33">
        <f>SUM(R52:R66)</f>
        <v>52</v>
      </c>
      <c r="S67" s="33">
        <f>SUM(S52:S66)</f>
        <v>60</v>
      </c>
      <c r="T67" s="33">
        <f>SUM(T52:T66)</f>
        <v>78</v>
      </c>
      <c r="U67" s="15">
        <f>SUM(U52:U66)</f>
        <v>18</v>
      </c>
      <c r="V67" s="34"/>
      <c r="W67" s="33">
        <f>SUM(W52:W66)</f>
        <v>253</v>
      </c>
      <c r="X67" s="34"/>
      <c r="Y67" s="33">
        <f>SUM(Y52:Y66)</f>
        <v>820</v>
      </c>
      <c r="Z67" s="34"/>
      <c r="AB67" s="33"/>
    </row>
    <row r="68" spans="3:28" s="24" customFormat="1" ht="14.25" customHeight="1" x14ac:dyDescent="0.2">
      <c r="C68" s="30"/>
      <c r="D68" s="33"/>
      <c r="E68" s="33"/>
      <c r="F68" s="16"/>
      <c r="G68" s="33"/>
      <c r="H68" s="33"/>
      <c r="I68" s="33"/>
      <c r="J68" s="33"/>
      <c r="K68" s="33"/>
      <c r="L68" s="33"/>
      <c r="M68" s="15" t="s">
        <v>27</v>
      </c>
      <c r="N68" s="33"/>
      <c r="O68" s="33"/>
      <c r="P68" s="33"/>
      <c r="Q68" s="33"/>
      <c r="R68" s="33"/>
      <c r="S68" s="33"/>
      <c r="T68" s="33"/>
      <c r="U68" s="15"/>
      <c r="V68" s="34"/>
      <c r="W68" s="33"/>
      <c r="X68" s="34"/>
      <c r="Y68" s="33"/>
      <c r="Z68" s="34"/>
      <c r="AB68" s="33"/>
    </row>
    <row r="69" spans="3:28" ht="14.25" customHeight="1" x14ac:dyDescent="0.2">
      <c r="C69" s="30" t="s">
        <v>70</v>
      </c>
      <c r="F69" s="16"/>
      <c r="M69" s="15" t="s">
        <v>27</v>
      </c>
      <c r="U69" s="15"/>
    </row>
    <row r="70" spans="3:28" ht="14.25" customHeight="1" x14ac:dyDescent="0.2">
      <c r="C70" s="14" t="s">
        <v>71</v>
      </c>
      <c r="D70" s="15">
        <v>24</v>
      </c>
      <c r="E70" s="15">
        <v>18</v>
      </c>
      <c r="F70" s="16">
        <v>19</v>
      </c>
      <c r="G70" s="15">
        <v>32</v>
      </c>
      <c r="H70" s="15">
        <v>21</v>
      </c>
      <c r="I70" s="15">
        <v>14</v>
      </c>
      <c r="J70" s="15">
        <v>26</v>
      </c>
      <c r="K70" s="15">
        <v>66</v>
      </c>
      <c r="L70" s="15">
        <v>21</v>
      </c>
      <c r="M70" s="15">
        <v>25</v>
      </c>
      <c r="N70" s="15">
        <v>24</v>
      </c>
      <c r="O70" s="15">
        <v>17</v>
      </c>
      <c r="P70" s="15">
        <v>19</v>
      </c>
      <c r="Q70" s="15">
        <v>12</v>
      </c>
      <c r="R70" s="15">
        <v>18</v>
      </c>
      <c r="S70" s="15">
        <v>23</v>
      </c>
      <c r="T70" s="15">
        <v>34</v>
      </c>
      <c r="U70" s="15">
        <f t="shared" ref="U70:U74" si="29">T70-S70</f>
        <v>11</v>
      </c>
      <c r="V70" s="17"/>
      <c r="W70" s="15">
        <f t="shared" ref="W70:W74" si="30">+Q70+R70+S70+T70</f>
        <v>87</v>
      </c>
      <c r="X70" s="17"/>
      <c r="Y70" s="15">
        <f>E70+F70+G70+H70+I70+J70+K70+L70+M70+N70+O70+P70</f>
        <v>302</v>
      </c>
      <c r="Z70" s="17"/>
    </row>
    <row r="71" spans="3:28" ht="14.25" customHeight="1" x14ac:dyDescent="0.2">
      <c r="C71" s="14" t="s">
        <v>72</v>
      </c>
      <c r="D71" s="15">
        <v>0</v>
      </c>
      <c r="E71" s="15">
        <v>0</v>
      </c>
      <c r="F71" s="16">
        <v>0</v>
      </c>
      <c r="G71" s="15">
        <v>0</v>
      </c>
      <c r="H71" s="15">
        <v>0</v>
      </c>
      <c r="I71" s="15">
        <v>4</v>
      </c>
      <c r="J71" s="15">
        <v>1</v>
      </c>
      <c r="K71" s="15">
        <v>0</v>
      </c>
      <c r="L71" s="15">
        <v>0</v>
      </c>
      <c r="M71" s="15">
        <v>0</v>
      </c>
      <c r="N71" s="15">
        <v>0</v>
      </c>
      <c r="O71" s="15">
        <v>0</v>
      </c>
      <c r="P71" s="15">
        <v>6</v>
      </c>
      <c r="Q71" s="15">
        <v>20</v>
      </c>
      <c r="R71" s="15">
        <v>22</v>
      </c>
      <c r="S71" s="15">
        <v>22</v>
      </c>
      <c r="T71" s="15">
        <v>5</v>
      </c>
      <c r="U71" s="15">
        <f t="shared" si="29"/>
        <v>-17</v>
      </c>
      <c r="V71" s="17"/>
      <c r="W71" s="15">
        <f t="shared" si="30"/>
        <v>69</v>
      </c>
      <c r="X71" s="17"/>
      <c r="Y71" s="15">
        <f>E71+F71+G71+H71+I71+J71+K71+L71+M71+N71+O71+P71</f>
        <v>11</v>
      </c>
      <c r="Z71" s="17"/>
    </row>
    <row r="72" spans="3:28" ht="14.25" customHeight="1" x14ac:dyDescent="0.2">
      <c r="C72" s="14" t="s">
        <v>73</v>
      </c>
      <c r="D72" s="15">
        <v>29</v>
      </c>
      <c r="E72" s="15">
        <v>0</v>
      </c>
      <c r="F72" s="16">
        <v>0</v>
      </c>
      <c r="G72" s="15">
        <v>0</v>
      </c>
      <c r="H72" s="15">
        <v>0</v>
      </c>
      <c r="I72" s="15">
        <v>0</v>
      </c>
      <c r="J72" s="15">
        <v>0</v>
      </c>
      <c r="K72" s="15">
        <v>0</v>
      </c>
      <c r="L72" s="15">
        <v>0</v>
      </c>
      <c r="M72" s="15">
        <v>0</v>
      </c>
      <c r="N72" s="15">
        <v>0</v>
      </c>
      <c r="O72" s="15">
        <v>0</v>
      </c>
      <c r="P72" s="15">
        <v>0</v>
      </c>
      <c r="Q72" s="15">
        <v>0</v>
      </c>
      <c r="R72" s="15">
        <v>0</v>
      </c>
      <c r="S72" s="15">
        <v>0</v>
      </c>
      <c r="T72" s="15">
        <v>0</v>
      </c>
      <c r="U72" s="15">
        <f t="shared" si="29"/>
        <v>0</v>
      </c>
      <c r="V72" s="17"/>
      <c r="W72" s="15">
        <f t="shared" si="30"/>
        <v>0</v>
      </c>
      <c r="X72" s="17"/>
      <c r="Y72" s="15">
        <f>E72+F72+G72+H72+I72+J72+K72+L72+M72+N72+O72+P72</f>
        <v>0</v>
      </c>
      <c r="Z72" s="17"/>
    </row>
    <row r="73" spans="3:28" ht="14.25" customHeight="1" x14ac:dyDescent="0.2">
      <c r="C73" s="35" t="s">
        <v>74</v>
      </c>
      <c r="D73" s="15">
        <v>2</v>
      </c>
      <c r="E73" s="15">
        <v>2</v>
      </c>
      <c r="F73" s="16">
        <v>2</v>
      </c>
      <c r="G73" s="15">
        <v>2</v>
      </c>
      <c r="H73" s="15">
        <v>2</v>
      </c>
      <c r="I73" s="15">
        <v>2</v>
      </c>
      <c r="J73" s="15">
        <v>2</v>
      </c>
      <c r="K73" s="15">
        <v>2</v>
      </c>
      <c r="L73" s="15">
        <v>2</v>
      </c>
      <c r="M73" s="15">
        <v>2</v>
      </c>
      <c r="N73" s="15">
        <v>2</v>
      </c>
      <c r="O73" s="15">
        <v>2</v>
      </c>
      <c r="P73" s="15">
        <v>2</v>
      </c>
      <c r="Q73" s="15">
        <v>2</v>
      </c>
      <c r="R73" s="15">
        <v>2</v>
      </c>
      <c r="S73" s="15">
        <v>2</v>
      </c>
      <c r="T73" s="15">
        <v>2</v>
      </c>
      <c r="U73" s="15">
        <f t="shared" si="29"/>
        <v>0</v>
      </c>
      <c r="V73" s="17"/>
      <c r="W73" s="15">
        <f t="shared" si="30"/>
        <v>8</v>
      </c>
      <c r="X73" s="17"/>
      <c r="Y73" s="15">
        <f>E73+F73+G73+H73+I73+J73+K73+L73+M73+N73+O73+P73</f>
        <v>24</v>
      </c>
      <c r="Z73" s="17"/>
    </row>
    <row r="74" spans="3:28" ht="14.25" customHeight="1" x14ac:dyDescent="0.2">
      <c r="C74" s="14" t="s">
        <v>75</v>
      </c>
      <c r="D74" s="15">
        <v>4</v>
      </c>
      <c r="E74" s="15">
        <v>4</v>
      </c>
      <c r="F74" s="16">
        <v>5</v>
      </c>
      <c r="G74" s="15">
        <v>3</v>
      </c>
      <c r="H74" s="15">
        <v>3</v>
      </c>
      <c r="I74" s="15">
        <v>0</v>
      </c>
      <c r="J74" s="15">
        <v>2</v>
      </c>
      <c r="K74" s="15">
        <v>9</v>
      </c>
      <c r="L74" s="15">
        <v>5</v>
      </c>
      <c r="M74" s="15">
        <v>9</v>
      </c>
      <c r="N74" s="15">
        <v>10</v>
      </c>
      <c r="O74" s="15">
        <v>3</v>
      </c>
      <c r="P74" s="15">
        <v>17</v>
      </c>
      <c r="Q74" s="15">
        <v>8</v>
      </c>
      <c r="R74" s="15">
        <v>3</v>
      </c>
      <c r="S74" s="15">
        <v>14</v>
      </c>
      <c r="T74" s="15">
        <v>6</v>
      </c>
      <c r="U74" s="15">
        <f t="shared" si="29"/>
        <v>-8</v>
      </c>
      <c r="V74" s="19"/>
      <c r="W74" s="15">
        <f t="shared" si="30"/>
        <v>31</v>
      </c>
      <c r="X74" s="19"/>
      <c r="Y74" s="15">
        <f>E74+F74+G74+H74+I74+J74+K74+L74+M74+N74+O74+P74</f>
        <v>70</v>
      </c>
      <c r="Z74" s="19"/>
    </row>
    <row r="75" spans="3:28" ht="14.25" customHeight="1" x14ac:dyDescent="0.2">
      <c r="C75" s="30" t="s">
        <v>70</v>
      </c>
      <c r="D75" s="28">
        <f t="shared" ref="D75:U75" si="31">SUM(D70:D74)</f>
        <v>59</v>
      </c>
      <c r="E75" s="28">
        <f t="shared" si="31"/>
        <v>24</v>
      </c>
      <c r="F75" s="28">
        <f t="shared" si="31"/>
        <v>26</v>
      </c>
      <c r="G75" s="28">
        <f t="shared" si="31"/>
        <v>37</v>
      </c>
      <c r="H75" s="28">
        <f t="shared" si="31"/>
        <v>26</v>
      </c>
      <c r="I75" s="28">
        <f t="shared" si="31"/>
        <v>20</v>
      </c>
      <c r="J75" s="28">
        <f t="shared" si="31"/>
        <v>31</v>
      </c>
      <c r="K75" s="28">
        <f t="shared" si="31"/>
        <v>77</v>
      </c>
      <c r="L75" s="28">
        <f t="shared" si="31"/>
        <v>28</v>
      </c>
      <c r="M75" s="28">
        <f t="shared" si="31"/>
        <v>36</v>
      </c>
      <c r="N75" s="28">
        <f t="shared" si="31"/>
        <v>36</v>
      </c>
      <c r="O75" s="28">
        <f t="shared" si="31"/>
        <v>22</v>
      </c>
      <c r="P75" s="28">
        <f t="shared" si="31"/>
        <v>44</v>
      </c>
      <c r="Q75" s="28">
        <f>SUM(Q70:Q74)</f>
        <v>42</v>
      </c>
      <c r="R75" s="28">
        <f>SUM(R70:R74)</f>
        <v>45</v>
      </c>
      <c r="S75" s="28">
        <f>SUM(S70:S74)</f>
        <v>61</v>
      </c>
      <c r="T75" s="28">
        <f>SUM(T70:T74)</f>
        <v>47</v>
      </c>
      <c r="U75" s="28">
        <f t="shared" si="31"/>
        <v>-14</v>
      </c>
      <c r="V75" s="19"/>
      <c r="W75" s="25">
        <f>SUM(W70:W74)</f>
        <v>195</v>
      </c>
      <c r="X75" s="19"/>
      <c r="Y75" s="25">
        <f>SUM(Y70:Y74)</f>
        <v>407</v>
      </c>
      <c r="Z75" s="19"/>
    </row>
    <row r="76" spans="3:28" ht="14.25" customHeight="1" x14ac:dyDescent="0.2">
      <c r="C76" s="30"/>
      <c r="D76" s="15"/>
      <c r="E76" s="15"/>
      <c r="F76" s="16"/>
      <c r="G76" s="15"/>
      <c r="H76" s="15"/>
      <c r="I76" s="15"/>
      <c r="J76" s="15"/>
      <c r="K76" s="15"/>
      <c r="L76" s="15"/>
      <c r="M76" s="15" t="s">
        <v>27</v>
      </c>
      <c r="N76" s="15"/>
      <c r="O76" s="15"/>
      <c r="P76" s="15"/>
      <c r="Q76" s="15"/>
      <c r="R76" s="15"/>
      <c r="S76" s="15"/>
      <c r="T76" s="15"/>
      <c r="U76" s="15"/>
      <c r="V76" s="17"/>
      <c r="W76" s="15"/>
      <c r="X76" s="17"/>
      <c r="Y76" s="15"/>
      <c r="Z76" s="17"/>
    </row>
    <row r="77" spans="3:28" ht="14.25" customHeight="1" x14ac:dyDescent="0.2">
      <c r="C77" s="30" t="s">
        <v>76</v>
      </c>
      <c r="D77" s="15">
        <f>SUM(D75+D67+D49+D44+D38)</f>
        <v>338</v>
      </c>
      <c r="E77" s="15">
        <f>SUM(E75+E67+E49+E44+E38)</f>
        <v>291</v>
      </c>
      <c r="F77" s="15">
        <f>SUM(F75+F67+F49+F44+F38)</f>
        <v>381</v>
      </c>
      <c r="G77" s="15">
        <f t="shared" ref="G77:O77" si="32">SUM(G75+G67+G49+G44+G38)</f>
        <v>524</v>
      </c>
      <c r="H77" s="15">
        <f t="shared" si="32"/>
        <v>336</v>
      </c>
      <c r="I77" s="15">
        <f>SUM(I75+I67+I49+I44+I38)</f>
        <v>298</v>
      </c>
      <c r="J77" s="15">
        <f>SUM(J75+J67+J49+J44+J38)</f>
        <v>718</v>
      </c>
      <c r="K77" s="15">
        <f>SUM(K75+K67+K49+K44+K38)</f>
        <v>421</v>
      </c>
      <c r="L77" s="15">
        <f t="shared" si="32"/>
        <v>324</v>
      </c>
      <c r="M77" s="15">
        <f t="shared" si="32"/>
        <v>342</v>
      </c>
      <c r="N77" s="15">
        <f t="shared" si="32"/>
        <v>353</v>
      </c>
      <c r="O77" s="15">
        <f t="shared" si="32"/>
        <v>294</v>
      </c>
      <c r="P77" s="15">
        <f t="shared" ref="P77:U77" si="33">SUM(P75+P67+P49+P44+P38)</f>
        <v>244</v>
      </c>
      <c r="Q77" s="15">
        <f t="shared" si="33"/>
        <v>299</v>
      </c>
      <c r="R77" s="15">
        <f t="shared" si="33"/>
        <v>346</v>
      </c>
      <c r="S77" s="15">
        <f t="shared" si="33"/>
        <v>384</v>
      </c>
      <c r="T77" s="15">
        <f t="shared" si="33"/>
        <v>454</v>
      </c>
      <c r="U77" s="15">
        <f t="shared" si="33"/>
        <v>70</v>
      </c>
      <c r="V77" s="23"/>
      <c r="W77" s="15">
        <f>+Q77+R77+S77+T77</f>
        <v>1483</v>
      </c>
      <c r="X77" s="23">
        <f>+W77/W20</f>
        <v>0.39098339045610336</v>
      </c>
      <c r="Y77" s="15">
        <f>E77+F77+G77+H77+I77+J77+K77+L77+M77+N77+O77+P77</f>
        <v>4526</v>
      </c>
      <c r="Z77" s="23">
        <f>+Y77/Y20</f>
        <v>0.40606495603804055</v>
      </c>
    </row>
    <row r="78" spans="3:28" ht="14.25" customHeight="1" x14ac:dyDescent="0.2">
      <c r="C78" s="14"/>
      <c r="F78" s="16"/>
      <c r="M78" s="15" t="s">
        <v>27</v>
      </c>
    </row>
    <row r="79" spans="3:28" ht="14.25" customHeight="1" x14ac:dyDescent="0.2">
      <c r="F79" s="1"/>
      <c r="V79" s="1"/>
      <c r="X79" s="1"/>
      <c r="Z79" s="1"/>
    </row>
    <row r="80" spans="3:28" ht="14.25" customHeight="1" x14ac:dyDescent="0.2">
      <c r="C80" s="14"/>
      <c r="F80" s="16"/>
      <c r="J80" s="15"/>
      <c r="M80" s="15"/>
      <c r="S80" s="15"/>
      <c r="T80" s="15"/>
    </row>
    <row r="81" spans="1:26" s="24" customFormat="1" ht="32.25" customHeight="1" x14ac:dyDescent="0.2">
      <c r="C81" s="36" t="s">
        <v>77</v>
      </c>
      <c r="D81" s="37">
        <f>SUM(+D28-D77)</f>
        <v>45</v>
      </c>
      <c r="E81" s="37">
        <f>SUM(+E28-E77)</f>
        <v>20</v>
      </c>
      <c r="F81" s="37">
        <f>SUM(+F28-F77)</f>
        <v>1</v>
      </c>
      <c r="G81" s="37">
        <f>SUM(+G28-G77)</f>
        <v>126</v>
      </c>
      <c r="H81" s="37">
        <f>SUM(+H28-H77)</f>
        <v>1580</v>
      </c>
      <c r="I81" s="37">
        <f>SUM(I28-I77)</f>
        <v>-26</v>
      </c>
      <c r="J81" s="37">
        <f t="shared" ref="J81:O81" si="34">SUM(+J83+J28-J77)</f>
        <v>-129</v>
      </c>
      <c r="K81" s="37">
        <f t="shared" si="34"/>
        <v>-232</v>
      </c>
      <c r="L81" s="37">
        <f t="shared" si="34"/>
        <v>65</v>
      </c>
      <c r="M81" s="37">
        <f t="shared" si="34"/>
        <v>51</v>
      </c>
      <c r="N81" s="37">
        <f>SUM(+N83+N28-N77)</f>
        <v>75</v>
      </c>
      <c r="O81" s="37">
        <f t="shared" si="34"/>
        <v>532</v>
      </c>
      <c r="P81" s="37">
        <f>SUM(+P83+P28-P77)</f>
        <v>263</v>
      </c>
      <c r="Q81" s="37">
        <f>SUM(+Q83+Q28-Q77)</f>
        <v>915</v>
      </c>
      <c r="R81" s="37">
        <f>SUM(+R83+R28-R77)</f>
        <v>22</v>
      </c>
      <c r="S81" s="37">
        <f>SUM(+S83+S28-S77)</f>
        <v>138</v>
      </c>
      <c r="T81" s="37">
        <f>SUM(+T83+T28-T77)</f>
        <v>-54</v>
      </c>
      <c r="U81" s="37">
        <f>T81-S81</f>
        <v>-192</v>
      </c>
      <c r="V81" s="37"/>
      <c r="W81" s="37">
        <f>SUM(W28-W77)</f>
        <v>1021</v>
      </c>
      <c r="X81" s="38">
        <f>+W81/W20</f>
        <v>0.26918006854732401</v>
      </c>
      <c r="Y81" s="37">
        <f>SUM(Y28-Y77)</f>
        <v>2326</v>
      </c>
      <c r="Z81" s="38">
        <f>+Y81/Y20</f>
        <v>0.20868472994796339</v>
      </c>
    </row>
    <row r="82" spans="1:26" ht="14.25" customHeight="1" x14ac:dyDescent="0.2">
      <c r="C82" s="14"/>
      <c r="F82" s="16"/>
      <c r="M82" s="15" t="s">
        <v>27</v>
      </c>
      <c r="U82" s="39"/>
    </row>
    <row r="83" spans="1:26" ht="14.25" customHeight="1" x14ac:dyDescent="0.2">
      <c r="C83" s="18" t="s">
        <v>78</v>
      </c>
      <c r="D83" s="25">
        <v>0</v>
      </c>
      <c r="E83" s="25">
        <v>0</v>
      </c>
      <c r="F83" s="26">
        <v>-595</v>
      </c>
      <c r="G83" s="25">
        <v>-12715</v>
      </c>
      <c r="H83" s="25">
        <f>-6476+190</f>
        <v>-6286</v>
      </c>
      <c r="I83" s="25">
        <v>-80</v>
      </c>
      <c r="J83" s="25">
        <v>0</v>
      </c>
      <c r="K83" s="25">
        <v>0</v>
      </c>
      <c r="L83" s="25">
        <v>0</v>
      </c>
      <c r="M83" s="25">
        <v>0</v>
      </c>
      <c r="N83" s="25">
        <v>0</v>
      </c>
      <c r="O83" s="25">
        <v>0</v>
      </c>
      <c r="P83" s="25">
        <v>0</v>
      </c>
      <c r="Q83" s="49">
        <v>0</v>
      </c>
      <c r="R83" s="49">
        <v>0</v>
      </c>
      <c r="S83" s="49">
        <v>0</v>
      </c>
      <c r="T83" s="49">
        <v>0</v>
      </c>
      <c r="U83" s="15">
        <f>Q83-P83</f>
        <v>0</v>
      </c>
      <c r="V83" s="19"/>
      <c r="W83" s="15">
        <f>+Q83+R83+S83+T83</f>
        <v>0</v>
      </c>
      <c r="X83" s="19"/>
      <c r="Y83" s="15">
        <f>E83+F83+G83+H83+I83+J83+K83+L83+M83+N83+O83+P83</f>
        <v>-19676</v>
      </c>
      <c r="Z83" s="19"/>
    </row>
    <row r="84" spans="1:26" ht="14.25" customHeight="1" x14ac:dyDescent="0.2">
      <c r="C84" s="14"/>
      <c r="F84" s="16"/>
      <c r="M84" s="15"/>
    </row>
    <row r="85" spans="1:26" ht="14.25" customHeight="1" x14ac:dyDescent="0.2">
      <c r="A85" s="1">
        <v>6490</v>
      </c>
      <c r="C85" s="30" t="s">
        <v>79</v>
      </c>
      <c r="F85" s="16"/>
      <c r="M85" s="15" t="s">
        <v>27</v>
      </c>
      <c r="U85" s="15"/>
    </row>
    <row r="86" spans="1:26" ht="14.25" customHeight="1" x14ac:dyDescent="0.2">
      <c r="C86" s="14" t="s">
        <v>80</v>
      </c>
      <c r="D86" s="15">
        <v>3</v>
      </c>
      <c r="E86" s="15">
        <v>3</v>
      </c>
      <c r="F86" s="16">
        <v>3</v>
      </c>
      <c r="G86" s="15">
        <v>3</v>
      </c>
      <c r="H86" s="15">
        <v>3</v>
      </c>
      <c r="I86" s="15">
        <v>3</v>
      </c>
      <c r="J86" s="15">
        <v>3</v>
      </c>
      <c r="K86" s="15">
        <v>3</v>
      </c>
      <c r="L86" s="15">
        <v>3</v>
      </c>
      <c r="M86" s="15">
        <v>3</v>
      </c>
      <c r="N86" s="15">
        <v>3</v>
      </c>
      <c r="O86" s="15">
        <v>3</v>
      </c>
      <c r="P86" s="15">
        <v>3</v>
      </c>
      <c r="Q86" s="15">
        <v>3</v>
      </c>
      <c r="R86" s="15">
        <v>3</v>
      </c>
      <c r="S86" s="15">
        <v>3</v>
      </c>
      <c r="T86" s="15">
        <v>3</v>
      </c>
      <c r="U86" s="15">
        <f t="shared" ref="U86:U90" si="35">T86-S86</f>
        <v>0</v>
      </c>
      <c r="V86" s="17"/>
      <c r="W86" s="15">
        <f>+Q86+R86+S86+T86</f>
        <v>12</v>
      </c>
      <c r="X86" s="17"/>
      <c r="Y86" s="15">
        <f>E86+F86+G86+H86+I86+J86+K86+L86+M86+N86+O86+P86</f>
        <v>36</v>
      </c>
      <c r="Z86" s="17"/>
    </row>
    <row r="87" spans="1:26" ht="14.25" customHeight="1" x14ac:dyDescent="0.2">
      <c r="C87" s="14" t="s">
        <v>81</v>
      </c>
      <c r="D87" s="15">
        <v>9</v>
      </c>
      <c r="E87" s="15">
        <v>3</v>
      </c>
      <c r="F87" s="16">
        <v>3</v>
      </c>
      <c r="G87" s="15">
        <v>3</v>
      </c>
      <c r="H87" s="15">
        <v>3</v>
      </c>
      <c r="I87" s="15">
        <v>3</v>
      </c>
      <c r="J87" s="15">
        <v>3</v>
      </c>
      <c r="K87" s="15">
        <v>3</v>
      </c>
      <c r="L87" s="15">
        <v>3</v>
      </c>
      <c r="M87" s="15">
        <v>3</v>
      </c>
      <c r="N87" s="15">
        <v>3</v>
      </c>
      <c r="O87" s="15">
        <v>3</v>
      </c>
      <c r="P87" s="15">
        <v>7</v>
      </c>
      <c r="Q87" s="15">
        <v>3</v>
      </c>
      <c r="R87" s="15">
        <v>3</v>
      </c>
      <c r="S87" s="15">
        <v>3</v>
      </c>
      <c r="T87" s="15">
        <v>3</v>
      </c>
      <c r="U87" s="15">
        <f t="shared" si="35"/>
        <v>0</v>
      </c>
      <c r="V87" s="17"/>
      <c r="W87" s="15">
        <f t="shared" ref="W87:W90" si="36">+Q87+R87+S87+T87</f>
        <v>12</v>
      </c>
      <c r="X87" s="17"/>
      <c r="Y87" s="15">
        <f>E87+F87+G87+H87+I87+J87+K87+L87+M87+N87+O87+P87</f>
        <v>40</v>
      </c>
      <c r="Z87" s="17"/>
    </row>
    <row r="88" spans="1:26" ht="14.25" customHeight="1" x14ac:dyDescent="0.2">
      <c r="C88" s="14" t="s">
        <v>82</v>
      </c>
      <c r="D88" s="15">
        <v>135</v>
      </c>
      <c r="E88" s="15">
        <v>14</v>
      </c>
      <c r="F88" s="16">
        <v>14</v>
      </c>
      <c r="G88" s="15">
        <v>14</v>
      </c>
      <c r="H88" s="15">
        <v>14</v>
      </c>
      <c r="I88" s="15">
        <v>14</v>
      </c>
      <c r="J88" s="15">
        <v>3</v>
      </c>
      <c r="K88" s="15">
        <v>3</v>
      </c>
      <c r="L88" s="15">
        <v>3</v>
      </c>
      <c r="M88" s="15">
        <v>3</v>
      </c>
      <c r="N88" s="15">
        <v>3</v>
      </c>
      <c r="O88" s="15">
        <v>3</v>
      </c>
      <c r="P88" s="15">
        <v>101</v>
      </c>
      <c r="Q88" s="15">
        <v>3</v>
      </c>
      <c r="R88" s="15">
        <v>33</v>
      </c>
      <c r="S88" s="15">
        <v>34</v>
      </c>
      <c r="T88" s="15">
        <v>34</v>
      </c>
      <c r="U88" s="15">
        <f t="shared" si="35"/>
        <v>0</v>
      </c>
      <c r="V88" s="17"/>
      <c r="W88" s="15">
        <f t="shared" si="36"/>
        <v>104</v>
      </c>
      <c r="X88" s="17"/>
      <c r="Y88" s="15">
        <f>E88+F88+G88+H88+I88+J88+K88+L88+M88+N88+O88+P88</f>
        <v>189</v>
      </c>
      <c r="Z88" s="17"/>
    </row>
    <row r="89" spans="1:26" ht="14.25" customHeight="1" x14ac:dyDescent="0.2">
      <c r="C89" s="14" t="s">
        <v>83</v>
      </c>
      <c r="D89" s="15">
        <v>1</v>
      </c>
      <c r="E89" s="15">
        <v>1</v>
      </c>
      <c r="F89" s="16">
        <v>1</v>
      </c>
      <c r="G89" s="15">
        <v>1</v>
      </c>
      <c r="H89" s="15">
        <v>1</v>
      </c>
      <c r="I89" s="15">
        <v>1</v>
      </c>
      <c r="J89" s="15">
        <v>1</v>
      </c>
      <c r="K89" s="15">
        <v>1</v>
      </c>
      <c r="L89" s="15">
        <v>1</v>
      </c>
      <c r="M89" s="15">
        <v>1</v>
      </c>
      <c r="N89" s="15">
        <v>1</v>
      </c>
      <c r="O89" s="15">
        <v>1</v>
      </c>
      <c r="P89" s="15">
        <v>1</v>
      </c>
      <c r="Q89" s="15">
        <v>1</v>
      </c>
      <c r="R89" s="15">
        <v>1</v>
      </c>
      <c r="S89" s="15">
        <v>1</v>
      </c>
      <c r="T89" s="15">
        <v>1</v>
      </c>
      <c r="U89" s="15">
        <f t="shared" si="35"/>
        <v>0</v>
      </c>
      <c r="V89" s="17"/>
      <c r="W89" s="15">
        <f t="shared" si="36"/>
        <v>4</v>
      </c>
      <c r="X89" s="17"/>
      <c r="Y89" s="15">
        <f>E89+F89+G89+H89+I89+J89+K89+L89+M89+N89+O89+P89</f>
        <v>12</v>
      </c>
      <c r="Z89" s="17"/>
    </row>
    <row r="90" spans="1:26" ht="14.25" customHeight="1" x14ac:dyDescent="0.2">
      <c r="C90" s="14" t="s">
        <v>84</v>
      </c>
      <c r="D90" s="15">
        <v>-116</v>
      </c>
      <c r="E90" s="15">
        <v>6</v>
      </c>
      <c r="F90" s="16">
        <v>6</v>
      </c>
      <c r="G90" s="15">
        <v>6</v>
      </c>
      <c r="H90" s="15">
        <v>6</v>
      </c>
      <c r="I90" s="15">
        <v>6</v>
      </c>
      <c r="J90" s="15">
        <v>6</v>
      </c>
      <c r="K90" s="15">
        <v>6</v>
      </c>
      <c r="L90" s="15">
        <v>6</v>
      </c>
      <c r="M90" s="15">
        <v>6</v>
      </c>
      <c r="N90" s="15">
        <v>6</v>
      </c>
      <c r="O90" s="15">
        <v>6</v>
      </c>
      <c r="P90" s="15">
        <v>6</v>
      </c>
      <c r="Q90" s="15">
        <v>6</v>
      </c>
      <c r="R90" s="15">
        <v>6</v>
      </c>
      <c r="S90" s="15">
        <v>6</v>
      </c>
      <c r="T90" s="15">
        <v>6</v>
      </c>
      <c r="U90" s="15">
        <f t="shared" si="35"/>
        <v>0</v>
      </c>
      <c r="V90" s="19"/>
      <c r="W90" s="15">
        <f t="shared" si="36"/>
        <v>24</v>
      </c>
      <c r="X90" s="19"/>
      <c r="Y90" s="15">
        <f>E90+F90+G90+H90+I90+J90+K90+L90+M90+N90+O90+P90</f>
        <v>72</v>
      </c>
      <c r="Z90" s="19"/>
    </row>
    <row r="91" spans="1:26" ht="14.25" customHeight="1" x14ac:dyDescent="0.2">
      <c r="C91" s="30" t="s">
        <v>85</v>
      </c>
      <c r="D91" s="21">
        <f>SUM(D86:D90)</f>
        <v>32</v>
      </c>
      <c r="E91" s="21">
        <f t="shared" ref="E91:Z91" si="37">SUM(E86:E90)</f>
        <v>27</v>
      </c>
      <c r="F91" s="21">
        <f t="shared" si="37"/>
        <v>27</v>
      </c>
      <c r="G91" s="21">
        <f t="shared" si="37"/>
        <v>27</v>
      </c>
      <c r="H91" s="21">
        <f t="shared" si="37"/>
        <v>27</v>
      </c>
      <c r="I91" s="21">
        <f t="shared" si="37"/>
        <v>27</v>
      </c>
      <c r="J91" s="21">
        <f t="shared" si="37"/>
        <v>16</v>
      </c>
      <c r="K91" s="21">
        <f t="shared" si="37"/>
        <v>16</v>
      </c>
      <c r="L91" s="21">
        <f t="shared" si="37"/>
        <v>16</v>
      </c>
      <c r="M91" s="21">
        <f t="shared" si="37"/>
        <v>16</v>
      </c>
      <c r="N91" s="21">
        <f>SUM(N86:N90)</f>
        <v>16</v>
      </c>
      <c r="O91" s="21">
        <f t="shared" si="37"/>
        <v>16</v>
      </c>
      <c r="P91" s="21">
        <f>SUM(P86:P90)</f>
        <v>118</v>
      </c>
      <c r="Q91" s="21">
        <f>SUM(Q86:Q90)</f>
        <v>16</v>
      </c>
      <c r="R91" s="21">
        <f>SUM(R86:R90)</f>
        <v>46</v>
      </c>
      <c r="S91" s="21">
        <f>SUM(S86:S90)</f>
        <v>47</v>
      </c>
      <c r="T91" s="21">
        <f>SUM(T86:T90)</f>
        <v>47</v>
      </c>
      <c r="U91" s="15">
        <f>S91-R91</f>
        <v>1</v>
      </c>
      <c r="V91" s="21"/>
      <c r="W91" s="21">
        <f>SUM(W86:W90)</f>
        <v>156</v>
      </c>
      <c r="X91" s="21">
        <f t="shared" ref="X91" si="38">SUM(X86:X90)</f>
        <v>0</v>
      </c>
      <c r="Y91" s="21">
        <f>SUM(Y86:Y90)</f>
        <v>349</v>
      </c>
      <c r="Z91" s="21">
        <f t="shared" si="37"/>
        <v>0</v>
      </c>
    </row>
    <row r="92" spans="1:26" ht="14.25" customHeight="1" x14ac:dyDescent="0.2">
      <c r="C92" s="14" t="s">
        <v>86</v>
      </c>
      <c r="D92" s="15">
        <v>2</v>
      </c>
      <c r="E92" s="15">
        <v>1</v>
      </c>
      <c r="F92" s="15">
        <v>1</v>
      </c>
      <c r="G92" s="15">
        <v>1</v>
      </c>
      <c r="H92" s="15">
        <v>1</v>
      </c>
      <c r="I92" s="15">
        <v>1</v>
      </c>
      <c r="J92" s="15">
        <v>1</v>
      </c>
      <c r="K92" s="15">
        <v>2</v>
      </c>
      <c r="L92" s="15">
        <v>1</v>
      </c>
      <c r="M92" s="15">
        <v>1</v>
      </c>
      <c r="N92" s="15">
        <v>1</v>
      </c>
      <c r="O92" s="15">
        <v>1</v>
      </c>
      <c r="P92" s="15">
        <v>1</v>
      </c>
      <c r="Q92" s="15">
        <v>1</v>
      </c>
      <c r="R92" s="15">
        <v>1</v>
      </c>
      <c r="S92" s="15">
        <v>3</v>
      </c>
      <c r="T92" s="15">
        <v>1</v>
      </c>
      <c r="U92" s="15">
        <f>S92-R92</f>
        <v>2</v>
      </c>
      <c r="V92" s="19"/>
      <c r="W92" s="25">
        <f>+Q92+R92+S92+T92</f>
        <v>6</v>
      </c>
      <c r="X92" s="19"/>
      <c r="Y92" s="25">
        <f>E92+F92+G92+H92+I92+J92+K92+L92+M92+N92+O92+P92</f>
        <v>13</v>
      </c>
      <c r="Z92" s="19"/>
    </row>
    <row r="93" spans="1:26" ht="14.25" customHeight="1" x14ac:dyDescent="0.2">
      <c r="C93" s="30" t="s">
        <v>87</v>
      </c>
      <c r="D93" s="21">
        <f>SUM(D91:D92)</f>
        <v>34</v>
      </c>
      <c r="E93" s="21">
        <f>SUM(E91:E92)</f>
        <v>28</v>
      </c>
      <c r="F93" s="21">
        <f>SUM(F91:F92)</f>
        <v>28</v>
      </c>
      <c r="G93" s="21">
        <f t="shared" ref="G93:P93" si="39">SUM(G91:G92)</f>
        <v>28</v>
      </c>
      <c r="H93" s="21">
        <f t="shared" si="39"/>
        <v>28</v>
      </c>
      <c r="I93" s="21">
        <f t="shared" si="39"/>
        <v>28</v>
      </c>
      <c r="J93" s="21">
        <f t="shared" si="39"/>
        <v>17</v>
      </c>
      <c r="K93" s="21">
        <f t="shared" si="39"/>
        <v>18</v>
      </c>
      <c r="L93" s="21">
        <f t="shared" si="39"/>
        <v>17</v>
      </c>
      <c r="M93" s="21">
        <f t="shared" si="39"/>
        <v>17</v>
      </c>
      <c r="N93" s="21">
        <f>SUM(N91:N92)</f>
        <v>17</v>
      </c>
      <c r="O93" s="21">
        <f t="shared" si="39"/>
        <v>17</v>
      </c>
      <c r="P93" s="21">
        <f t="shared" si="39"/>
        <v>119</v>
      </c>
      <c r="Q93" s="21">
        <f>SUM(Q91:Q92)</f>
        <v>17</v>
      </c>
      <c r="R93" s="21">
        <f>SUM(R91:R92)</f>
        <v>47</v>
      </c>
      <c r="S93" s="21">
        <f>SUM(S91:S92)</f>
        <v>50</v>
      </c>
      <c r="T93" s="21">
        <f>SUM(T91:T92)</f>
        <v>48</v>
      </c>
      <c r="U93" s="15">
        <f>S93-R93</f>
        <v>3</v>
      </c>
      <c r="V93" s="17"/>
      <c r="W93" s="15">
        <f>SUM(W91:W92)</f>
        <v>162</v>
      </c>
      <c r="X93" s="17"/>
      <c r="Y93" s="15">
        <f>SUM(Y91:Y92)</f>
        <v>362</v>
      </c>
      <c r="Z93" s="17"/>
    </row>
    <row r="94" spans="1:26" ht="14.25" customHeight="1" x14ac:dyDescent="0.2">
      <c r="C94" s="30"/>
      <c r="D94" s="15"/>
      <c r="E94" s="15"/>
      <c r="F94" s="16"/>
      <c r="G94" s="15"/>
      <c r="H94" s="15"/>
      <c r="I94" s="15"/>
      <c r="J94" s="15"/>
      <c r="K94" s="15"/>
      <c r="L94" s="15"/>
      <c r="M94" s="15" t="s">
        <v>27</v>
      </c>
      <c r="N94" s="15"/>
      <c r="O94" s="15"/>
      <c r="P94" s="15"/>
      <c r="Q94" s="15"/>
      <c r="R94" s="15"/>
      <c r="S94" s="15"/>
      <c r="T94" s="15"/>
      <c r="U94" s="15"/>
      <c r="V94" s="17"/>
      <c r="W94" s="15"/>
      <c r="X94" s="17"/>
      <c r="Y94" s="15"/>
      <c r="Z94" s="17"/>
    </row>
    <row r="95" spans="1:26" ht="14.25" customHeight="1" x14ac:dyDescent="0.2">
      <c r="C95" s="30" t="s">
        <v>88</v>
      </c>
      <c r="F95" s="16"/>
      <c r="M95" s="15" t="s">
        <v>27</v>
      </c>
    </row>
    <row r="96" spans="1:26" ht="14.25" customHeight="1" x14ac:dyDescent="0.2">
      <c r="A96" s="1" t="s">
        <v>89</v>
      </c>
      <c r="C96" s="14" t="s">
        <v>90</v>
      </c>
      <c r="D96" s="15">
        <f>198-73</f>
        <v>125</v>
      </c>
      <c r="E96" s="15">
        <v>0</v>
      </c>
      <c r="F96" s="16">
        <v>0</v>
      </c>
      <c r="G96" s="15">
        <v>225</v>
      </c>
      <c r="H96" s="15">
        <v>0</v>
      </c>
      <c r="I96" s="15">
        <v>0</v>
      </c>
      <c r="J96" s="15">
        <v>814</v>
      </c>
      <c r="K96" s="15">
        <v>0</v>
      </c>
      <c r="L96" s="15">
        <v>0</v>
      </c>
      <c r="M96" s="15">
        <v>-357</v>
      </c>
      <c r="N96" s="15">
        <v>-13</v>
      </c>
      <c r="O96" s="15">
        <v>-217</v>
      </c>
      <c r="P96" s="15">
        <v>14</v>
      </c>
      <c r="Q96" s="15">
        <v>0</v>
      </c>
      <c r="R96" s="15">
        <v>0</v>
      </c>
      <c r="S96" s="15">
        <v>109</v>
      </c>
      <c r="T96" s="15">
        <v>0</v>
      </c>
      <c r="U96" s="15">
        <f t="shared" ref="U96:U97" si="40">T96-S96</f>
        <v>-109</v>
      </c>
      <c r="V96" s="17"/>
      <c r="W96" s="15">
        <f>+Q96+R96+S96+T96</f>
        <v>109</v>
      </c>
      <c r="X96" s="17"/>
      <c r="Y96" s="15">
        <f>E96+F96+G96+H96+I96+J96+K96+L96+M96+N96+O96+P96</f>
        <v>466</v>
      </c>
      <c r="Z96" s="17"/>
    </row>
    <row r="97" spans="3:28" ht="14.25" customHeight="1" x14ac:dyDescent="0.2">
      <c r="C97" s="14" t="s">
        <v>91</v>
      </c>
      <c r="D97" s="15">
        <f>-125+86</f>
        <v>-39</v>
      </c>
      <c r="E97" s="15">
        <v>0</v>
      </c>
      <c r="F97" s="16">
        <v>-40</v>
      </c>
      <c r="G97" s="15">
        <f>-159</f>
        <v>-159</v>
      </c>
      <c r="H97" s="15">
        <v>0</v>
      </c>
      <c r="I97" s="15">
        <v>0</v>
      </c>
      <c r="J97" s="15">
        <v>-355</v>
      </c>
      <c r="K97" s="15">
        <v>-1539</v>
      </c>
      <c r="L97" s="15">
        <v>-43</v>
      </c>
      <c r="M97" s="15">
        <v>-43</v>
      </c>
      <c r="N97" s="15">
        <v>0</v>
      </c>
      <c r="O97" s="15">
        <v>-5</v>
      </c>
      <c r="P97" s="15">
        <v>-8</v>
      </c>
      <c r="Q97" s="15">
        <v>0</v>
      </c>
      <c r="R97" s="15">
        <v>0</v>
      </c>
      <c r="S97" s="15">
        <v>-14</v>
      </c>
      <c r="T97" s="15">
        <v>0</v>
      </c>
      <c r="U97" s="15">
        <f t="shared" si="40"/>
        <v>14</v>
      </c>
      <c r="V97" s="19"/>
      <c r="W97" s="15">
        <f>+Q97+R97+S97+T97</f>
        <v>-14</v>
      </c>
      <c r="X97" s="19"/>
      <c r="Y97" s="15">
        <f>E97+F97+G97+H97+I97+J97+K97+L97+M97+N97+O97+P97</f>
        <v>-2192</v>
      </c>
      <c r="Z97" s="19"/>
    </row>
    <row r="98" spans="3:28" ht="14.25" customHeight="1" x14ac:dyDescent="0.2">
      <c r="C98" s="30" t="s">
        <v>88</v>
      </c>
      <c r="D98" s="21">
        <f t="shared" ref="D98:O98" si="41">SUM(D96:D97)</f>
        <v>86</v>
      </c>
      <c r="E98" s="21">
        <f t="shared" si="41"/>
        <v>0</v>
      </c>
      <c r="F98" s="21">
        <f t="shared" si="41"/>
        <v>-40</v>
      </c>
      <c r="G98" s="21">
        <f t="shared" si="41"/>
        <v>66</v>
      </c>
      <c r="H98" s="21">
        <f t="shared" si="41"/>
        <v>0</v>
      </c>
      <c r="I98" s="21">
        <f t="shared" si="41"/>
        <v>0</v>
      </c>
      <c r="J98" s="21">
        <f t="shared" si="41"/>
        <v>459</v>
      </c>
      <c r="K98" s="21">
        <f>SUM(K96:K97)</f>
        <v>-1539</v>
      </c>
      <c r="L98" s="21">
        <f t="shared" si="41"/>
        <v>-43</v>
      </c>
      <c r="M98" s="21">
        <f t="shared" si="41"/>
        <v>-400</v>
      </c>
      <c r="N98" s="21">
        <f t="shared" si="41"/>
        <v>-13</v>
      </c>
      <c r="O98" s="21">
        <f t="shared" si="41"/>
        <v>-222</v>
      </c>
      <c r="P98" s="21">
        <f t="shared" ref="P98:U98" si="42">SUM(P96:P97)</f>
        <v>6</v>
      </c>
      <c r="Q98" s="21">
        <f t="shared" si="42"/>
        <v>0</v>
      </c>
      <c r="R98" s="21">
        <f t="shared" si="42"/>
        <v>0</v>
      </c>
      <c r="S98" s="21">
        <f t="shared" si="42"/>
        <v>95</v>
      </c>
      <c r="T98" s="21">
        <f t="shared" si="42"/>
        <v>0</v>
      </c>
      <c r="U98" s="21">
        <f t="shared" si="42"/>
        <v>-95</v>
      </c>
      <c r="V98" s="17"/>
      <c r="W98" s="15">
        <f>SUM(W96:W97)</f>
        <v>95</v>
      </c>
      <c r="X98" s="17"/>
      <c r="Y98" s="15">
        <f>SUM(Y96:Y97)</f>
        <v>-1726</v>
      </c>
      <c r="Z98" s="17"/>
    </row>
    <row r="99" spans="3:28" ht="14.25" customHeight="1" x14ac:dyDescent="0.2">
      <c r="C99" s="30" t="s">
        <v>92</v>
      </c>
      <c r="F99" s="16" t="s">
        <v>27</v>
      </c>
      <c r="M99" s="15" t="s">
        <v>27</v>
      </c>
    </row>
    <row r="100" spans="3:28" ht="14.25" customHeight="1" x14ac:dyDescent="0.2">
      <c r="C100" s="14" t="s">
        <v>93</v>
      </c>
      <c r="D100" s="15">
        <v>10</v>
      </c>
      <c r="E100" s="15">
        <v>0</v>
      </c>
      <c r="F100" s="16">
        <v>0</v>
      </c>
      <c r="G100" s="15">
        <v>0</v>
      </c>
      <c r="H100" s="15">
        <v>0</v>
      </c>
      <c r="I100" s="15">
        <v>0</v>
      </c>
      <c r="J100" s="15">
        <v>0</v>
      </c>
      <c r="K100" s="15">
        <v>0</v>
      </c>
      <c r="L100" s="15">
        <v>0</v>
      </c>
      <c r="M100" s="15">
        <v>0</v>
      </c>
      <c r="N100" s="15">
        <v>0</v>
      </c>
      <c r="O100" s="15">
        <v>0</v>
      </c>
      <c r="P100" s="15">
        <v>412</v>
      </c>
      <c r="Q100" s="15">
        <v>0</v>
      </c>
      <c r="R100" s="15">
        <v>0</v>
      </c>
      <c r="S100" s="15">
        <v>-93</v>
      </c>
      <c r="T100" s="15">
        <v>0</v>
      </c>
      <c r="U100" s="15">
        <f t="shared" ref="U100:U102" si="43">T100-S100</f>
        <v>93</v>
      </c>
      <c r="V100" s="17"/>
      <c r="W100" s="15">
        <f>+Q100+R100+S100+T100</f>
        <v>-93</v>
      </c>
      <c r="X100" s="17"/>
      <c r="Y100" s="15">
        <f>E100+F100+G100+H100+I100+J100+K100+L100+M100+N100+O100+P100</f>
        <v>412</v>
      </c>
      <c r="Z100" s="17"/>
    </row>
    <row r="101" spans="3:28" ht="14.25" customHeight="1" x14ac:dyDescent="0.2">
      <c r="C101" s="14" t="s">
        <v>73</v>
      </c>
      <c r="D101" s="15">
        <v>0</v>
      </c>
      <c r="E101" s="15">
        <v>0</v>
      </c>
      <c r="F101" s="16">
        <v>0</v>
      </c>
      <c r="G101" s="15">
        <v>0</v>
      </c>
      <c r="H101" s="15">
        <v>0</v>
      </c>
      <c r="I101" s="15">
        <v>0</v>
      </c>
      <c r="J101" s="15">
        <v>0</v>
      </c>
      <c r="K101" s="15">
        <v>0</v>
      </c>
      <c r="L101" s="15">
        <v>0</v>
      </c>
      <c r="M101" s="15">
        <v>0</v>
      </c>
      <c r="N101" s="15">
        <v>0</v>
      </c>
      <c r="O101" s="15">
        <v>0</v>
      </c>
      <c r="P101" s="15">
        <v>139</v>
      </c>
      <c r="Q101" s="15">
        <v>0</v>
      </c>
      <c r="R101" s="15">
        <v>0</v>
      </c>
      <c r="S101" s="15">
        <v>0</v>
      </c>
      <c r="T101" s="15">
        <v>0</v>
      </c>
      <c r="U101" s="15">
        <f t="shared" si="43"/>
        <v>0</v>
      </c>
      <c r="V101" s="17"/>
      <c r="W101" s="15">
        <f>+Q101+R101+S101+T101</f>
        <v>0</v>
      </c>
      <c r="X101" s="19"/>
      <c r="Y101" s="15">
        <f>E101+F101+G101+H101+I101+J101+K101+L101+M101+N101+O101+P101</f>
        <v>139</v>
      </c>
      <c r="Z101" s="19"/>
    </row>
    <row r="102" spans="3:28" ht="14.25" customHeight="1" x14ac:dyDescent="0.2">
      <c r="C102" s="30" t="s">
        <v>92</v>
      </c>
      <c r="D102" s="21">
        <f t="shared" ref="D102:T102" si="44">SUM(D100:D101)</f>
        <v>10</v>
      </c>
      <c r="E102" s="21">
        <f t="shared" si="44"/>
        <v>0</v>
      </c>
      <c r="F102" s="21">
        <f t="shared" si="44"/>
        <v>0</v>
      </c>
      <c r="G102" s="21">
        <f t="shared" si="44"/>
        <v>0</v>
      </c>
      <c r="H102" s="21">
        <f t="shared" si="44"/>
        <v>0</v>
      </c>
      <c r="I102" s="21">
        <f t="shared" si="44"/>
        <v>0</v>
      </c>
      <c r="J102" s="21">
        <f t="shared" si="44"/>
        <v>0</v>
      </c>
      <c r="K102" s="21">
        <f t="shared" si="44"/>
        <v>0</v>
      </c>
      <c r="L102" s="21">
        <f t="shared" si="44"/>
        <v>0</v>
      </c>
      <c r="M102" s="21">
        <f t="shared" si="44"/>
        <v>0</v>
      </c>
      <c r="N102" s="21">
        <f t="shared" si="44"/>
        <v>0</v>
      </c>
      <c r="O102" s="21">
        <f t="shared" si="44"/>
        <v>0</v>
      </c>
      <c r="P102" s="21">
        <f t="shared" si="44"/>
        <v>551</v>
      </c>
      <c r="Q102" s="21">
        <f t="shared" si="44"/>
        <v>0</v>
      </c>
      <c r="R102" s="21">
        <f t="shared" si="44"/>
        <v>0</v>
      </c>
      <c r="S102" s="21">
        <f t="shared" si="44"/>
        <v>-93</v>
      </c>
      <c r="T102" s="21">
        <f t="shared" si="44"/>
        <v>0</v>
      </c>
      <c r="U102" s="15">
        <f t="shared" si="43"/>
        <v>93</v>
      </c>
      <c r="V102" s="21"/>
      <c r="W102" s="21">
        <f>SUM(W100:W101)</f>
        <v>-93</v>
      </c>
      <c r="X102" s="17"/>
      <c r="Y102" s="21">
        <f>SUM(Y100:Y101)</f>
        <v>551</v>
      </c>
      <c r="Z102" s="17"/>
    </row>
    <row r="103" spans="3:28" ht="14.25" customHeight="1" x14ac:dyDescent="0.2">
      <c r="C103" s="40"/>
      <c r="F103" s="16"/>
      <c r="M103" s="15" t="s">
        <v>27</v>
      </c>
      <c r="S103" s="1" t="s">
        <v>108</v>
      </c>
    </row>
    <row r="104" spans="3:28" ht="14.25" customHeight="1" x14ac:dyDescent="0.2">
      <c r="C104" s="31" t="s">
        <v>94</v>
      </c>
      <c r="D104" s="28">
        <f>SUM(D81-D93-D98-D102+D83)</f>
        <v>-85</v>
      </c>
      <c r="E104" s="28">
        <f t="shared" ref="E104:I104" si="45">SUM(E81-E93-E98-E102+E83)</f>
        <v>-8</v>
      </c>
      <c r="F104" s="28">
        <f t="shared" si="45"/>
        <v>-582</v>
      </c>
      <c r="G104" s="28">
        <f t="shared" si="45"/>
        <v>-12683</v>
      </c>
      <c r="H104" s="28">
        <f t="shared" si="45"/>
        <v>-4734</v>
      </c>
      <c r="I104" s="28">
        <f t="shared" si="45"/>
        <v>-134</v>
      </c>
      <c r="J104" s="28">
        <f t="shared" ref="J104:O104" si="46">SUM(J81-J93-J98-J102)</f>
        <v>-605</v>
      </c>
      <c r="K104" s="28">
        <f>SUM(K81-K93-K98-K102)</f>
        <v>1289</v>
      </c>
      <c r="L104" s="28">
        <f t="shared" si="46"/>
        <v>91</v>
      </c>
      <c r="M104" s="28">
        <f t="shared" si="46"/>
        <v>434</v>
      </c>
      <c r="N104" s="28">
        <f t="shared" si="46"/>
        <v>71</v>
      </c>
      <c r="O104" s="28">
        <f t="shared" si="46"/>
        <v>737</v>
      </c>
      <c r="P104" s="28">
        <f>SUM(P81-P93-P98-P102)</f>
        <v>-413</v>
      </c>
      <c r="Q104" s="28">
        <f>SUM(Q81-Q93-Q98-Q102)</f>
        <v>898</v>
      </c>
      <c r="R104" s="28">
        <f>SUM(R81-R93-R98-R102)</f>
        <v>-25</v>
      </c>
      <c r="S104" s="28">
        <f>SUM(S81-S93-S98-S102)</f>
        <v>86</v>
      </c>
      <c r="T104" s="28">
        <f>SUM(T81-T93-T98-T102)</f>
        <v>-102</v>
      </c>
      <c r="U104" s="28">
        <f>SUM(U81+U93+U98-U102+U83)</f>
        <v>-377</v>
      </c>
      <c r="V104" s="28"/>
      <c r="W104" s="28">
        <f>SUM(W81-W93-W98-W102+W83)</f>
        <v>857</v>
      </c>
      <c r="X104" s="29">
        <f>+W104/W20</f>
        <v>0.22594252570524651</v>
      </c>
      <c r="Y104" s="28">
        <f>SUM(Y81-Y93-Y98-Y102+Y83)</f>
        <v>-16537</v>
      </c>
      <c r="Z104" s="29">
        <f>+Y104/Y20</f>
        <v>-1.4836712722052754</v>
      </c>
      <c r="AB104" s="15"/>
    </row>
    <row r="105" spans="3:28" x14ac:dyDescent="0.2">
      <c r="C105" s="14"/>
      <c r="F105" s="16"/>
      <c r="U105" s="15" t="s">
        <v>27</v>
      </c>
    </row>
    <row r="106" spans="3:28" x14ac:dyDescent="0.2">
      <c r="C106" s="14"/>
      <c r="O106" s="15"/>
      <c r="S106" s="15"/>
      <c r="T106" s="15"/>
      <c r="W106" s="15"/>
      <c r="Y106" s="15"/>
    </row>
    <row r="107" spans="3:28" x14ac:dyDescent="0.2">
      <c r="C107" s="13"/>
      <c r="W107" s="41"/>
      <c r="X107" s="42"/>
      <c r="Y107" s="41"/>
      <c r="Z107" s="42"/>
    </row>
    <row r="108" spans="3:28" x14ac:dyDescent="0.2">
      <c r="N108" s="15"/>
      <c r="W108" s="15"/>
      <c r="X108" s="42"/>
      <c r="Y108" s="15"/>
      <c r="Z108" s="42"/>
    </row>
    <row r="109" spans="3:28" x14ac:dyDescent="0.2">
      <c r="C109" s="43" t="s">
        <v>95</v>
      </c>
      <c r="W109" s="15"/>
    </row>
    <row r="110" spans="3:28" x14ac:dyDescent="0.2">
      <c r="C110" s="1" t="s">
        <v>109</v>
      </c>
    </row>
    <row r="111" spans="3:28" x14ac:dyDescent="0.2">
      <c r="C111" s="1" t="s">
        <v>97</v>
      </c>
    </row>
    <row r="127" spans="24:26" x14ac:dyDescent="0.2">
      <c r="X127" s="42"/>
      <c r="Z127" s="42"/>
    </row>
  </sheetData>
  <mergeCells count="3">
    <mergeCell ref="B1:Z1"/>
    <mergeCell ref="B2:Z2"/>
    <mergeCell ref="B3:Z3"/>
  </mergeCells>
  <printOptions horizontalCentered="1"/>
  <pageMargins left="0.23622047244094491" right="0.23622047244094491" top="0.35433070866141736" bottom="0.35433070866141736" header="0.31496062992125984" footer="0.31496062992125984"/>
  <pageSetup scale="70" fitToHeight="2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H132"/>
  <sheetViews>
    <sheetView tabSelected="1" topLeftCell="B1" zoomScaleNormal="100" workbookViewId="0">
      <selection activeCell="AD119" sqref="B1:AF119"/>
    </sheetView>
  </sheetViews>
  <sheetFormatPr baseColWidth="10" defaultRowHeight="12" x14ac:dyDescent="0.2"/>
  <cols>
    <col min="1" max="1" width="15.7109375" style="1" customWidth="1"/>
    <col min="2" max="2" width="5" style="1" customWidth="1"/>
    <col min="3" max="3" width="48.140625" style="1" customWidth="1"/>
    <col min="4" max="4" width="7.7109375" style="1" hidden="1" customWidth="1"/>
    <col min="5" max="5" width="7.5703125" style="1" hidden="1" customWidth="1"/>
    <col min="6" max="6" width="9.28515625" style="12" hidden="1" customWidth="1"/>
    <col min="7" max="7" width="8.42578125" style="1" hidden="1" customWidth="1"/>
    <col min="8" max="8" width="8.28515625" style="1" hidden="1" customWidth="1"/>
    <col min="9" max="9" width="8.7109375" style="1" hidden="1" customWidth="1"/>
    <col min="10" max="10" width="6.5703125" style="1" hidden="1" customWidth="1"/>
    <col min="11" max="11" width="7.85546875" style="1" hidden="1" customWidth="1"/>
    <col min="12" max="12" width="8.42578125" style="1" hidden="1" customWidth="1"/>
    <col min="13" max="13" width="7" style="1" hidden="1" customWidth="1"/>
    <col min="14" max="14" width="8.140625" style="1" hidden="1" customWidth="1"/>
    <col min="15" max="15" width="8" style="1" hidden="1" customWidth="1"/>
    <col min="16" max="16" width="8.28515625" style="1" hidden="1" customWidth="1"/>
    <col min="17" max="17" width="11.42578125" style="1" hidden="1" customWidth="1"/>
    <col min="18" max="22" width="10.28515625" style="1" hidden="1" customWidth="1"/>
    <col min="23" max="23" width="11" style="1" hidden="1" customWidth="1"/>
    <col min="24" max="26" width="11.85546875" style="1" customWidth="1"/>
    <col min="27" max="27" width="10.42578125" style="1" customWidth="1"/>
    <col min="28" max="28" width="6.140625" style="4" bestFit="1" customWidth="1"/>
    <col min="29" max="29" width="14.140625" style="1" customWidth="1"/>
    <col min="30" max="30" width="11.85546875" style="4" customWidth="1"/>
    <col min="31" max="31" width="12.28515625" style="1" hidden="1" customWidth="1"/>
    <col min="32" max="32" width="3.140625" style="4" hidden="1" customWidth="1"/>
    <col min="33" max="245" width="11.42578125" style="1"/>
    <col min="246" max="246" width="5" style="1" customWidth="1"/>
    <col min="247" max="247" width="51.140625" style="1" customWidth="1"/>
    <col min="248" max="248" width="0.5703125" style="1" customWidth="1"/>
    <col min="249" max="249" width="0.28515625" style="1" customWidth="1"/>
    <col min="250" max="250" width="9.85546875" style="1" customWidth="1"/>
    <col min="251" max="251" width="0.42578125" style="1" customWidth="1"/>
    <col min="252" max="254" width="0" style="1" hidden="1" customWidth="1"/>
    <col min="255" max="255" width="0.28515625" style="1" customWidth="1"/>
    <col min="256" max="256" width="8.42578125" style="1" customWidth="1"/>
    <col min="257" max="257" width="9.7109375" style="1" customWidth="1"/>
    <col min="258" max="258" width="6.28515625" style="1" customWidth="1"/>
    <col min="259" max="263" width="0" style="1" hidden="1" customWidth="1"/>
    <col min="264" max="264" width="10.42578125" style="1" customWidth="1"/>
    <col min="265" max="265" width="0.140625" style="1" customWidth="1"/>
    <col min="266" max="266" width="11.42578125" style="1"/>
    <col min="267" max="267" width="6.5703125" style="1" customWidth="1"/>
    <col min="268" max="268" width="11.42578125" style="1"/>
    <col min="269" max="269" width="10.5703125" style="1" customWidth="1"/>
    <col min="270" max="270" width="9.7109375" style="1" customWidth="1"/>
    <col min="271" max="271" width="10.140625" style="1" customWidth="1"/>
    <col min="272" max="272" width="0.28515625" style="1" customWidth="1"/>
    <col min="273" max="273" width="3.140625" style="1" customWidth="1"/>
    <col min="274" max="501" width="11.42578125" style="1"/>
    <col min="502" max="502" width="5" style="1" customWidth="1"/>
    <col min="503" max="503" width="51.140625" style="1" customWidth="1"/>
    <col min="504" max="504" width="0.5703125" style="1" customWidth="1"/>
    <col min="505" max="505" width="0.28515625" style="1" customWidth="1"/>
    <col min="506" max="506" width="9.85546875" style="1" customWidth="1"/>
    <col min="507" max="507" width="0.42578125" style="1" customWidth="1"/>
    <col min="508" max="510" width="0" style="1" hidden="1" customWidth="1"/>
    <col min="511" max="511" width="0.28515625" style="1" customWidth="1"/>
    <col min="512" max="512" width="8.42578125" style="1" customWidth="1"/>
    <col min="513" max="513" width="9.7109375" style="1" customWidth="1"/>
    <col min="514" max="514" width="6.28515625" style="1" customWidth="1"/>
    <col min="515" max="519" width="0" style="1" hidden="1" customWidth="1"/>
    <col min="520" max="520" width="10.42578125" style="1" customWidth="1"/>
    <col min="521" max="521" width="0.140625" style="1" customWidth="1"/>
    <col min="522" max="522" width="11.42578125" style="1"/>
    <col min="523" max="523" width="6.5703125" style="1" customWidth="1"/>
    <col min="524" max="524" width="11.42578125" style="1"/>
    <col min="525" max="525" width="10.5703125" style="1" customWidth="1"/>
    <col min="526" max="526" width="9.7109375" style="1" customWidth="1"/>
    <col min="527" max="527" width="10.140625" style="1" customWidth="1"/>
    <col min="528" max="528" width="0.28515625" style="1" customWidth="1"/>
    <col min="529" max="529" width="3.140625" style="1" customWidth="1"/>
    <col min="530" max="757" width="11.42578125" style="1"/>
    <col min="758" max="758" width="5" style="1" customWidth="1"/>
    <col min="759" max="759" width="51.140625" style="1" customWidth="1"/>
    <col min="760" max="760" width="0.5703125" style="1" customWidth="1"/>
    <col min="761" max="761" width="0.28515625" style="1" customWidth="1"/>
    <col min="762" max="762" width="9.85546875" style="1" customWidth="1"/>
    <col min="763" max="763" width="0.42578125" style="1" customWidth="1"/>
    <col min="764" max="766" width="0" style="1" hidden="1" customWidth="1"/>
    <col min="767" max="767" width="0.28515625" style="1" customWidth="1"/>
    <col min="768" max="768" width="8.42578125" style="1" customWidth="1"/>
    <col min="769" max="769" width="9.7109375" style="1" customWidth="1"/>
    <col min="770" max="770" width="6.28515625" style="1" customWidth="1"/>
    <col min="771" max="775" width="0" style="1" hidden="1" customWidth="1"/>
    <col min="776" max="776" width="10.42578125" style="1" customWidth="1"/>
    <col min="777" max="777" width="0.140625" style="1" customWidth="1"/>
    <col min="778" max="778" width="11.42578125" style="1"/>
    <col min="779" max="779" width="6.5703125" style="1" customWidth="1"/>
    <col min="780" max="780" width="11.42578125" style="1"/>
    <col min="781" max="781" width="10.5703125" style="1" customWidth="1"/>
    <col min="782" max="782" width="9.7109375" style="1" customWidth="1"/>
    <col min="783" max="783" width="10.140625" style="1" customWidth="1"/>
    <col min="784" max="784" width="0.28515625" style="1" customWidth="1"/>
    <col min="785" max="785" width="3.140625" style="1" customWidth="1"/>
    <col min="786" max="1013" width="11.42578125" style="1"/>
    <col min="1014" max="1014" width="5" style="1" customWidth="1"/>
    <col min="1015" max="1015" width="51.140625" style="1" customWidth="1"/>
    <col min="1016" max="1016" width="0.5703125" style="1" customWidth="1"/>
    <col min="1017" max="1017" width="0.28515625" style="1" customWidth="1"/>
    <col min="1018" max="1018" width="9.85546875" style="1" customWidth="1"/>
    <col min="1019" max="1019" width="0.42578125" style="1" customWidth="1"/>
    <col min="1020" max="1022" width="0" style="1" hidden="1" customWidth="1"/>
    <col min="1023" max="1023" width="0.28515625" style="1" customWidth="1"/>
    <col min="1024" max="1024" width="8.42578125" style="1" customWidth="1"/>
    <col min="1025" max="1025" width="9.7109375" style="1" customWidth="1"/>
    <col min="1026" max="1026" width="6.28515625" style="1" customWidth="1"/>
    <col min="1027" max="1031" width="0" style="1" hidden="1" customWidth="1"/>
    <col min="1032" max="1032" width="10.42578125" style="1" customWidth="1"/>
    <col min="1033" max="1033" width="0.140625" style="1" customWidth="1"/>
    <col min="1034" max="1034" width="11.42578125" style="1"/>
    <col min="1035" max="1035" width="6.5703125" style="1" customWidth="1"/>
    <col min="1036" max="1036" width="11.42578125" style="1"/>
    <col min="1037" max="1037" width="10.5703125" style="1" customWidth="1"/>
    <col min="1038" max="1038" width="9.7109375" style="1" customWidth="1"/>
    <col min="1039" max="1039" width="10.140625" style="1" customWidth="1"/>
    <col min="1040" max="1040" width="0.28515625" style="1" customWidth="1"/>
    <col min="1041" max="1041" width="3.140625" style="1" customWidth="1"/>
    <col min="1042" max="1269" width="11.42578125" style="1"/>
    <col min="1270" max="1270" width="5" style="1" customWidth="1"/>
    <col min="1271" max="1271" width="51.140625" style="1" customWidth="1"/>
    <col min="1272" max="1272" width="0.5703125" style="1" customWidth="1"/>
    <col min="1273" max="1273" width="0.28515625" style="1" customWidth="1"/>
    <col min="1274" max="1274" width="9.85546875" style="1" customWidth="1"/>
    <col min="1275" max="1275" width="0.42578125" style="1" customWidth="1"/>
    <col min="1276" max="1278" width="0" style="1" hidden="1" customWidth="1"/>
    <col min="1279" max="1279" width="0.28515625" style="1" customWidth="1"/>
    <col min="1280" max="1280" width="8.42578125" style="1" customWidth="1"/>
    <col min="1281" max="1281" width="9.7109375" style="1" customWidth="1"/>
    <col min="1282" max="1282" width="6.28515625" style="1" customWidth="1"/>
    <col min="1283" max="1287" width="0" style="1" hidden="1" customWidth="1"/>
    <col min="1288" max="1288" width="10.42578125" style="1" customWidth="1"/>
    <col min="1289" max="1289" width="0.140625" style="1" customWidth="1"/>
    <col min="1290" max="1290" width="11.42578125" style="1"/>
    <col min="1291" max="1291" width="6.5703125" style="1" customWidth="1"/>
    <col min="1292" max="1292" width="11.42578125" style="1"/>
    <col min="1293" max="1293" width="10.5703125" style="1" customWidth="1"/>
    <col min="1294" max="1294" width="9.7109375" style="1" customWidth="1"/>
    <col min="1295" max="1295" width="10.140625" style="1" customWidth="1"/>
    <col min="1296" max="1296" width="0.28515625" style="1" customWidth="1"/>
    <col min="1297" max="1297" width="3.140625" style="1" customWidth="1"/>
    <col min="1298" max="1525" width="11.42578125" style="1"/>
    <col min="1526" max="1526" width="5" style="1" customWidth="1"/>
    <col min="1527" max="1527" width="51.140625" style="1" customWidth="1"/>
    <col min="1528" max="1528" width="0.5703125" style="1" customWidth="1"/>
    <col min="1529" max="1529" width="0.28515625" style="1" customWidth="1"/>
    <col min="1530" max="1530" width="9.85546875" style="1" customWidth="1"/>
    <col min="1531" max="1531" width="0.42578125" style="1" customWidth="1"/>
    <col min="1532" max="1534" width="0" style="1" hidden="1" customWidth="1"/>
    <col min="1535" max="1535" width="0.28515625" style="1" customWidth="1"/>
    <col min="1536" max="1536" width="8.42578125" style="1" customWidth="1"/>
    <col min="1537" max="1537" width="9.7109375" style="1" customWidth="1"/>
    <col min="1538" max="1538" width="6.28515625" style="1" customWidth="1"/>
    <col min="1539" max="1543" width="0" style="1" hidden="1" customWidth="1"/>
    <col min="1544" max="1544" width="10.42578125" style="1" customWidth="1"/>
    <col min="1545" max="1545" width="0.140625" style="1" customWidth="1"/>
    <col min="1546" max="1546" width="11.42578125" style="1"/>
    <col min="1547" max="1547" width="6.5703125" style="1" customWidth="1"/>
    <col min="1548" max="1548" width="11.42578125" style="1"/>
    <col min="1549" max="1549" width="10.5703125" style="1" customWidth="1"/>
    <col min="1550" max="1550" width="9.7109375" style="1" customWidth="1"/>
    <col min="1551" max="1551" width="10.140625" style="1" customWidth="1"/>
    <col min="1552" max="1552" width="0.28515625" style="1" customWidth="1"/>
    <col min="1553" max="1553" width="3.140625" style="1" customWidth="1"/>
    <col min="1554" max="1781" width="11.42578125" style="1"/>
    <col min="1782" max="1782" width="5" style="1" customWidth="1"/>
    <col min="1783" max="1783" width="51.140625" style="1" customWidth="1"/>
    <col min="1784" max="1784" width="0.5703125" style="1" customWidth="1"/>
    <col min="1785" max="1785" width="0.28515625" style="1" customWidth="1"/>
    <col min="1786" max="1786" width="9.85546875" style="1" customWidth="1"/>
    <col min="1787" max="1787" width="0.42578125" style="1" customWidth="1"/>
    <col min="1788" max="1790" width="0" style="1" hidden="1" customWidth="1"/>
    <col min="1791" max="1791" width="0.28515625" style="1" customWidth="1"/>
    <col min="1792" max="1792" width="8.42578125" style="1" customWidth="1"/>
    <col min="1793" max="1793" width="9.7109375" style="1" customWidth="1"/>
    <col min="1794" max="1794" width="6.28515625" style="1" customWidth="1"/>
    <col min="1795" max="1799" width="0" style="1" hidden="1" customWidth="1"/>
    <col min="1800" max="1800" width="10.42578125" style="1" customWidth="1"/>
    <col min="1801" max="1801" width="0.140625" style="1" customWidth="1"/>
    <col min="1802" max="1802" width="11.42578125" style="1"/>
    <col min="1803" max="1803" width="6.5703125" style="1" customWidth="1"/>
    <col min="1804" max="1804" width="11.42578125" style="1"/>
    <col min="1805" max="1805" width="10.5703125" style="1" customWidth="1"/>
    <col min="1806" max="1806" width="9.7109375" style="1" customWidth="1"/>
    <col min="1807" max="1807" width="10.140625" style="1" customWidth="1"/>
    <col min="1808" max="1808" width="0.28515625" style="1" customWidth="1"/>
    <col min="1809" max="1809" width="3.140625" style="1" customWidth="1"/>
    <col min="1810" max="2037" width="11.42578125" style="1"/>
    <col min="2038" max="2038" width="5" style="1" customWidth="1"/>
    <col min="2039" max="2039" width="51.140625" style="1" customWidth="1"/>
    <col min="2040" max="2040" width="0.5703125" style="1" customWidth="1"/>
    <col min="2041" max="2041" width="0.28515625" style="1" customWidth="1"/>
    <col min="2042" max="2042" width="9.85546875" style="1" customWidth="1"/>
    <col min="2043" max="2043" width="0.42578125" style="1" customWidth="1"/>
    <col min="2044" max="2046" width="0" style="1" hidden="1" customWidth="1"/>
    <col min="2047" max="2047" width="0.28515625" style="1" customWidth="1"/>
    <col min="2048" max="2048" width="8.42578125" style="1" customWidth="1"/>
    <col min="2049" max="2049" width="9.7109375" style="1" customWidth="1"/>
    <col min="2050" max="2050" width="6.28515625" style="1" customWidth="1"/>
    <col min="2051" max="2055" width="0" style="1" hidden="1" customWidth="1"/>
    <col min="2056" max="2056" width="10.42578125" style="1" customWidth="1"/>
    <col min="2057" max="2057" width="0.140625" style="1" customWidth="1"/>
    <col min="2058" max="2058" width="11.42578125" style="1"/>
    <col min="2059" max="2059" width="6.5703125" style="1" customWidth="1"/>
    <col min="2060" max="2060" width="11.42578125" style="1"/>
    <col min="2061" max="2061" width="10.5703125" style="1" customWidth="1"/>
    <col min="2062" max="2062" width="9.7109375" style="1" customWidth="1"/>
    <col min="2063" max="2063" width="10.140625" style="1" customWidth="1"/>
    <col min="2064" max="2064" width="0.28515625" style="1" customWidth="1"/>
    <col min="2065" max="2065" width="3.140625" style="1" customWidth="1"/>
    <col min="2066" max="2293" width="11.42578125" style="1"/>
    <col min="2294" max="2294" width="5" style="1" customWidth="1"/>
    <col min="2295" max="2295" width="51.140625" style="1" customWidth="1"/>
    <col min="2296" max="2296" width="0.5703125" style="1" customWidth="1"/>
    <col min="2297" max="2297" width="0.28515625" style="1" customWidth="1"/>
    <col min="2298" max="2298" width="9.85546875" style="1" customWidth="1"/>
    <col min="2299" max="2299" width="0.42578125" style="1" customWidth="1"/>
    <col min="2300" max="2302" width="0" style="1" hidden="1" customWidth="1"/>
    <col min="2303" max="2303" width="0.28515625" style="1" customWidth="1"/>
    <col min="2304" max="2304" width="8.42578125" style="1" customWidth="1"/>
    <col min="2305" max="2305" width="9.7109375" style="1" customWidth="1"/>
    <col min="2306" max="2306" width="6.28515625" style="1" customWidth="1"/>
    <col min="2307" max="2311" width="0" style="1" hidden="1" customWidth="1"/>
    <col min="2312" max="2312" width="10.42578125" style="1" customWidth="1"/>
    <col min="2313" max="2313" width="0.140625" style="1" customWidth="1"/>
    <col min="2314" max="2314" width="11.42578125" style="1"/>
    <col min="2315" max="2315" width="6.5703125" style="1" customWidth="1"/>
    <col min="2316" max="2316" width="11.42578125" style="1"/>
    <col min="2317" max="2317" width="10.5703125" style="1" customWidth="1"/>
    <col min="2318" max="2318" width="9.7109375" style="1" customWidth="1"/>
    <col min="2319" max="2319" width="10.140625" style="1" customWidth="1"/>
    <col min="2320" max="2320" width="0.28515625" style="1" customWidth="1"/>
    <col min="2321" max="2321" width="3.140625" style="1" customWidth="1"/>
    <col min="2322" max="2549" width="11.42578125" style="1"/>
    <col min="2550" max="2550" width="5" style="1" customWidth="1"/>
    <col min="2551" max="2551" width="51.140625" style="1" customWidth="1"/>
    <col min="2552" max="2552" width="0.5703125" style="1" customWidth="1"/>
    <col min="2553" max="2553" width="0.28515625" style="1" customWidth="1"/>
    <col min="2554" max="2554" width="9.85546875" style="1" customWidth="1"/>
    <col min="2555" max="2555" width="0.42578125" style="1" customWidth="1"/>
    <col min="2556" max="2558" width="0" style="1" hidden="1" customWidth="1"/>
    <col min="2559" max="2559" width="0.28515625" style="1" customWidth="1"/>
    <col min="2560" max="2560" width="8.42578125" style="1" customWidth="1"/>
    <col min="2561" max="2561" width="9.7109375" style="1" customWidth="1"/>
    <col min="2562" max="2562" width="6.28515625" style="1" customWidth="1"/>
    <col min="2563" max="2567" width="0" style="1" hidden="1" customWidth="1"/>
    <col min="2568" max="2568" width="10.42578125" style="1" customWidth="1"/>
    <col min="2569" max="2569" width="0.140625" style="1" customWidth="1"/>
    <col min="2570" max="2570" width="11.42578125" style="1"/>
    <col min="2571" max="2571" width="6.5703125" style="1" customWidth="1"/>
    <col min="2572" max="2572" width="11.42578125" style="1"/>
    <col min="2573" max="2573" width="10.5703125" style="1" customWidth="1"/>
    <col min="2574" max="2574" width="9.7109375" style="1" customWidth="1"/>
    <col min="2575" max="2575" width="10.140625" style="1" customWidth="1"/>
    <col min="2576" max="2576" width="0.28515625" style="1" customWidth="1"/>
    <col min="2577" max="2577" width="3.140625" style="1" customWidth="1"/>
    <col min="2578" max="2805" width="11.42578125" style="1"/>
    <col min="2806" max="2806" width="5" style="1" customWidth="1"/>
    <col min="2807" max="2807" width="51.140625" style="1" customWidth="1"/>
    <col min="2808" max="2808" width="0.5703125" style="1" customWidth="1"/>
    <col min="2809" max="2809" width="0.28515625" style="1" customWidth="1"/>
    <col min="2810" max="2810" width="9.85546875" style="1" customWidth="1"/>
    <col min="2811" max="2811" width="0.42578125" style="1" customWidth="1"/>
    <col min="2812" max="2814" width="0" style="1" hidden="1" customWidth="1"/>
    <col min="2815" max="2815" width="0.28515625" style="1" customWidth="1"/>
    <col min="2816" max="2816" width="8.42578125" style="1" customWidth="1"/>
    <col min="2817" max="2817" width="9.7109375" style="1" customWidth="1"/>
    <col min="2818" max="2818" width="6.28515625" style="1" customWidth="1"/>
    <col min="2819" max="2823" width="0" style="1" hidden="1" customWidth="1"/>
    <col min="2824" max="2824" width="10.42578125" style="1" customWidth="1"/>
    <col min="2825" max="2825" width="0.140625" style="1" customWidth="1"/>
    <col min="2826" max="2826" width="11.42578125" style="1"/>
    <col min="2827" max="2827" width="6.5703125" style="1" customWidth="1"/>
    <col min="2828" max="2828" width="11.42578125" style="1"/>
    <col min="2829" max="2829" width="10.5703125" style="1" customWidth="1"/>
    <col min="2830" max="2830" width="9.7109375" style="1" customWidth="1"/>
    <col min="2831" max="2831" width="10.140625" style="1" customWidth="1"/>
    <col min="2832" max="2832" width="0.28515625" style="1" customWidth="1"/>
    <col min="2833" max="2833" width="3.140625" style="1" customWidth="1"/>
    <col min="2834" max="3061" width="11.42578125" style="1"/>
    <col min="3062" max="3062" width="5" style="1" customWidth="1"/>
    <col min="3063" max="3063" width="51.140625" style="1" customWidth="1"/>
    <col min="3064" max="3064" width="0.5703125" style="1" customWidth="1"/>
    <col min="3065" max="3065" width="0.28515625" style="1" customWidth="1"/>
    <col min="3066" max="3066" width="9.85546875" style="1" customWidth="1"/>
    <col min="3067" max="3067" width="0.42578125" style="1" customWidth="1"/>
    <col min="3068" max="3070" width="0" style="1" hidden="1" customWidth="1"/>
    <col min="3071" max="3071" width="0.28515625" style="1" customWidth="1"/>
    <col min="3072" max="3072" width="8.42578125" style="1" customWidth="1"/>
    <col min="3073" max="3073" width="9.7109375" style="1" customWidth="1"/>
    <col min="3074" max="3074" width="6.28515625" style="1" customWidth="1"/>
    <col min="3075" max="3079" width="0" style="1" hidden="1" customWidth="1"/>
    <col min="3080" max="3080" width="10.42578125" style="1" customWidth="1"/>
    <col min="3081" max="3081" width="0.140625" style="1" customWidth="1"/>
    <col min="3082" max="3082" width="11.42578125" style="1"/>
    <col min="3083" max="3083" width="6.5703125" style="1" customWidth="1"/>
    <col min="3084" max="3084" width="11.42578125" style="1"/>
    <col min="3085" max="3085" width="10.5703125" style="1" customWidth="1"/>
    <col min="3086" max="3086" width="9.7109375" style="1" customWidth="1"/>
    <col min="3087" max="3087" width="10.140625" style="1" customWidth="1"/>
    <col min="3088" max="3088" width="0.28515625" style="1" customWidth="1"/>
    <col min="3089" max="3089" width="3.140625" style="1" customWidth="1"/>
    <col min="3090" max="3317" width="11.42578125" style="1"/>
    <col min="3318" max="3318" width="5" style="1" customWidth="1"/>
    <col min="3319" max="3319" width="51.140625" style="1" customWidth="1"/>
    <col min="3320" max="3320" width="0.5703125" style="1" customWidth="1"/>
    <col min="3321" max="3321" width="0.28515625" style="1" customWidth="1"/>
    <col min="3322" max="3322" width="9.85546875" style="1" customWidth="1"/>
    <col min="3323" max="3323" width="0.42578125" style="1" customWidth="1"/>
    <col min="3324" max="3326" width="0" style="1" hidden="1" customWidth="1"/>
    <col min="3327" max="3327" width="0.28515625" style="1" customWidth="1"/>
    <col min="3328" max="3328" width="8.42578125" style="1" customWidth="1"/>
    <col min="3329" max="3329" width="9.7109375" style="1" customWidth="1"/>
    <col min="3330" max="3330" width="6.28515625" style="1" customWidth="1"/>
    <col min="3331" max="3335" width="0" style="1" hidden="1" customWidth="1"/>
    <col min="3336" max="3336" width="10.42578125" style="1" customWidth="1"/>
    <col min="3337" max="3337" width="0.140625" style="1" customWidth="1"/>
    <col min="3338" max="3338" width="11.42578125" style="1"/>
    <col min="3339" max="3339" width="6.5703125" style="1" customWidth="1"/>
    <col min="3340" max="3340" width="11.42578125" style="1"/>
    <col min="3341" max="3341" width="10.5703125" style="1" customWidth="1"/>
    <col min="3342" max="3342" width="9.7109375" style="1" customWidth="1"/>
    <col min="3343" max="3343" width="10.140625" style="1" customWidth="1"/>
    <col min="3344" max="3344" width="0.28515625" style="1" customWidth="1"/>
    <col min="3345" max="3345" width="3.140625" style="1" customWidth="1"/>
    <col min="3346" max="3573" width="11.42578125" style="1"/>
    <col min="3574" max="3574" width="5" style="1" customWidth="1"/>
    <col min="3575" max="3575" width="51.140625" style="1" customWidth="1"/>
    <col min="3576" max="3576" width="0.5703125" style="1" customWidth="1"/>
    <col min="3577" max="3577" width="0.28515625" style="1" customWidth="1"/>
    <col min="3578" max="3578" width="9.85546875" style="1" customWidth="1"/>
    <col min="3579" max="3579" width="0.42578125" style="1" customWidth="1"/>
    <col min="3580" max="3582" width="0" style="1" hidden="1" customWidth="1"/>
    <col min="3583" max="3583" width="0.28515625" style="1" customWidth="1"/>
    <col min="3584" max="3584" width="8.42578125" style="1" customWidth="1"/>
    <col min="3585" max="3585" width="9.7109375" style="1" customWidth="1"/>
    <col min="3586" max="3586" width="6.28515625" style="1" customWidth="1"/>
    <col min="3587" max="3591" width="0" style="1" hidden="1" customWidth="1"/>
    <col min="3592" max="3592" width="10.42578125" style="1" customWidth="1"/>
    <col min="3593" max="3593" width="0.140625" style="1" customWidth="1"/>
    <col min="3594" max="3594" width="11.42578125" style="1"/>
    <col min="3595" max="3595" width="6.5703125" style="1" customWidth="1"/>
    <col min="3596" max="3596" width="11.42578125" style="1"/>
    <col min="3597" max="3597" width="10.5703125" style="1" customWidth="1"/>
    <col min="3598" max="3598" width="9.7109375" style="1" customWidth="1"/>
    <col min="3599" max="3599" width="10.140625" style="1" customWidth="1"/>
    <col min="3600" max="3600" width="0.28515625" style="1" customWidth="1"/>
    <col min="3601" max="3601" width="3.140625" style="1" customWidth="1"/>
    <col min="3602" max="3829" width="11.42578125" style="1"/>
    <col min="3830" max="3830" width="5" style="1" customWidth="1"/>
    <col min="3831" max="3831" width="51.140625" style="1" customWidth="1"/>
    <col min="3832" max="3832" width="0.5703125" style="1" customWidth="1"/>
    <col min="3833" max="3833" width="0.28515625" style="1" customWidth="1"/>
    <col min="3834" max="3834" width="9.85546875" style="1" customWidth="1"/>
    <col min="3835" max="3835" width="0.42578125" style="1" customWidth="1"/>
    <col min="3836" max="3838" width="0" style="1" hidden="1" customWidth="1"/>
    <col min="3839" max="3839" width="0.28515625" style="1" customWidth="1"/>
    <col min="3840" max="3840" width="8.42578125" style="1" customWidth="1"/>
    <col min="3841" max="3841" width="9.7109375" style="1" customWidth="1"/>
    <col min="3842" max="3842" width="6.28515625" style="1" customWidth="1"/>
    <col min="3843" max="3847" width="0" style="1" hidden="1" customWidth="1"/>
    <col min="3848" max="3848" width="10.42578125" style="1" customWidth="1"/>
    <col min="3849" max="3849" width="0.140625" style="1" customWidth="1"/>
    <col min="3850" max="3850" width="11.42578125" style="1"/>
    <col min="3851" max="3851" width="6.5703125" style="1" customWidth="1"/>
    <col min="3852" max="3852" width="11.42578125" style="1"/>
    <col min="3853" max="3853" width="10.5703125" style="1" customWidth="1"/>
    <col min="3854" max="3854" width="9.7109375" style="1" customWidth="1"/>
    <col min="3855" max="3855" width="10.140625" style="1" customWidth="1"/>
    <col min="3856" max="3856" width="0.28515625" style="1" customWidth="1"/>
    <col min="3857" max="3857" width="3.140625" style="1" customWidth="1"/>
    <col min="3858" max="4085" width="11.42578125" style="1"/>
    <col min="4086" max="4086" width="5" style="1" customWidth="1"/>
    <col min="4087" max="4087" width="51.140625" style="1" customWidth="1"/>
    <col min="4088" max="4088" width="0.5703125" style="1" customWidth="1"/>
    <col min="4089" max="4089" width="0.28515625" style="1" customWidth="1"/>
    <col min="4090" max="4090" width="9.85546875" style="1" customWidth="1"/>
    <col min="4091" max="4091" width="0.42578125" style="1" customWidth="1"/>
    <col min="4092" max="4094" width="0" style="1" hidden="1" customWidth="1"/>
    <col min="4095" max="4095" width="0.28515625" style="1" customWidth="1"/>
    <col min="4096" max="4096" width="8.42578125" style="1" customWidth="1"/>
    <col min="4097" max="4097" width="9.7109375" style="1" customWidth="1"/>
    <col min="4098" max="4098" width="6.28515625" style="1" customWidth="1"/>
    <col min="4099" max="4103" width="0" style="1" hidden="1" customWidth="1"/>
    <col min="4104" max="4104" width="10.42578125" style="1" customWidth="1"/>
    <col min="4105" max="4105" width="0.140625" style="1" customWidth="1"/>
    <col min="4106" max="4106" width="11.42578125" style="1"/>
    <col min="4107" max="4107" width="6.5703125" style="1" customWidth="1"/>
    <col min="4108" max="4108" width="11.42578125" style="1"/>
    <col min="4109" max="4109" width="10.5703125" style="1" customWidth="1"/>
    <col min="4110" max="4110" width="9.7109375" style="1" customWidth="1"/>
    <col min="4111" max="4111" width="10.140625" style="1" customWidth="1"/>
    <col min="4112" max="4112" width="0.28515625" style="1" customWidth="1"/>
    <col min="4113" max="4113" width="3.140625" style="1" customWidth="1"/>
    <col min="4114" max="4341" width="11.42578125" style="1"/>
    <col min="4342" max="4342" width="5" style="1" customWidth="1"/>
    <col min="4343" max="4343" width="51.140625" style="1" customWidth="1"/>
    <col min="4344" max="4344" width="0.5703125" style="1" customWidth="1"/>
    <col min="4345" max="4345" width="0.28515625" style="1" customWidth="1"/>
    <col min="4346" max="4346" width="9.85546875" style="1" customWidth="1"/>
    <col min="4347" max="4347" width="0.42578125" style="1" customWidth="1"/>
    <col min="4348" max="4350" width="0" style="1" hidden="1" customWidth="1"/>
    <col min="4351" max="4351" width="0.28515625" style="1" customWidth="1"/>
    <col min="4352" max="4352" width="8.42578125" style="1" customWidth="1"/>
    <col min="4353" max="4353" width="9.7109375" style="1" customWidth="1"/>
    <col min="4354" max="4354" width="6.28515625" style="1" customWidth="1"/>
    <col min="4355" max="4359" width="0" style="1" hidden="1" customWidth="1"/>
    <col min="4360" max="4360" width="10.42578125" style="1" customWidth="1"/>
    <col min="4361" max="4361" width="0.140625" style="1" customWidth="1"/>
    <col min="4362" max="4362" width="11.42578125" style="1"/>
    <col min="4363" max="4363" width="6.5703125" style="1" customWidth="1"/>
    <col min="4364" max="4364" width="11.42578125" style="1"/>
    <col min="4365" max="4365" width="10.5703125" style="1" customWidth="1"/>
    <col min="4366" max="4366" width="9.7109375" style="1" customWidth="1"/>
    <col min="4367" max="4367" width="10.140625" style="1" customWidth="1"/>
    <col min="4368" max="4368" width="0.28515625" style="1" customWidth="1"/>
    <col min="4369" max="4369" width="3.140625" style="1" customWidth="1"/>
    <col min="4370" max="4597" width="11.42578125" style="1"/>
    <col min="4598" max="4598" width="5" style="1" customWidth="1"/>
    <col min="4599" max="4599" width="51.140625" style="1" customWidth="1"/>
    <col min="4600" max="4600" width="0.5703125" style="1" customWidth="1"/>
    <col min="4601" max="4601" width="0.28515625" style="1" customWidth="1"/>
    <col min="4602" max="4602" width="9.85546875" style="1" customWidth="1"/>
    <col min="4603" max="4603" width="0.42578125" style="1" customWidth="1"/>
    <col min="4604" max="4606" width="0" style="1" hidden="1" customWidth="1"/>
    <col min="4607" max="4607" width="0.28515625" style="1" customWidth="1"/>
    <col min="4608" max="4608" width="8.42578125" style="1" customWidth="1"/>
    <col min="4609" max="4609" width="9.7109375" style="1" customWidth="1"/>
    <col min="4610" max="4610" width="6.28515625" style="1" customWidth="1"/>
    <col min="4611" max="4615" width="0" style="1" hidden="1" customWidth="1"/>
    <col min="4616" max="4616" width="10.42578125" style="1" customWidth="1"/>
    <col min="4617" max="4617" width="0.140625" style="1" customWidth="1"/>
    <col min="4618" max="4618" width="11.42578125" style="1"/>
    <col min="4619" max="4619" width="6.5703125" style="1" customWidth="1"/>
    <col min="4620" max="4620" width="11.42578125" style="1"/>
    <col min="4621" max="4621" width="10.5703125" style="1" customWidth="1"/>
    <col min="4622" max="4622" width="9.7109375" style="1" customWidth="1"/>
    <col min="4623" max="4623" width="10.140625" style="1" customWidth="1"/>
    <col min="4624" max="4624" width="0.28515625" style="1" customWidth="1"/>
    <col min="4625" max="4625" width="3.140625" style="1" customWidth="1"/>
    <col min="4626" max="4853" width="11.42578125" style="1"/>
    <col min="4854" max="4854" width="5" style="1" customWidth="1"/>
    <col min="4855" max="4855" width="51.140625" style="1" customWidth="1"/>
    <col min="4856" max="4856" width="0.5703125" style="1" customWidth="1"/>
    <col min="4857" max="4857" width="0.28515625" style="1" customWidth="1"/>
    <col min="4858" max="4858" width="9.85546875" style="1" customWidth="1"/>
    <col min="4859" max="4859" width="0.42578125" style="1" customWidth="1"/>
    <col min="4860" max="4862" width="0" style="1" hidden="1" customWidth="1"/>
    <col min="4863" max="4863" width="0.28515625" style="1" customWidth="1"/>
    <col min="4864" max="4864" width="8.42578125" style="1" customWidth="1"/>
    <col min="4865" max="4865" width="9.7109375" style="1" customWidth="1"/>
    <col min="4866" max="4866" width="6.28515625" style="1" customWidth="1"/>
    <col min="4867" max="4871" width="0" style="1" hidden="1" customWidth="1"/>
    <col min="4872" max="4872" width="10.42578125" style="1" customWidth="1"/>
    <col min="4873" max="4873" width="0.140625" style="1" customWidth="1"/>
    <col min="4874" max="4874" width="11.42578125" style="1"/>
    <col min="4875" max="4875" width="6.5703125" style="1" customWidth="1"/>
    <col min="4876" max="4876" width="11.42578125" style="1"/>
    <col min="4877" max="4877" width="10.5703125" style="1" customWidth="1"/>
    <col min="4878" max="4878" width="9.7109375" style="1" customWidth="1"/>
    <col min="4879" max="4879" width="10.140625" style="1" customWidth="1"/>
    <col min="4880" max="4880" width="0.28515625" style="1" customWidth="1"/>
    <col min="4881" max="4881" width="3.140625" style="1" customWidth="1"/>
    <col min="4882" max="5109" width="11.42578125" style="1"/>
    <col min="5110" max="5110" width="5" style="1" customWidth="1"/>
    <col min="5111" max="5111" width="51.140625" style="1" customWidth="1"/>
    <col min="5112" max="5112" width="0.5703125" style="1" customWidth="1"/>
    <col min="5113" max="5113" width="0.28515625" style="1" customWidth="1"/>
    <col min="5114" max="5114" width="9.85546875" style="1" customWidth="1"/>
    <col min="5115" max="5115" width="0.42578125" style="1" customWidth="1"/>
    <col min="5116" max="5118" width="0" style="1" hidden="1" customWidth="1"/>
    <col min="5119" max="5119" width="0.28515625" style="1" customWidth="1"/>
    <col min="5120" max="5120" width="8.42578125" style="1" customWidth="1"/>
    <col min="5121" max="5121" width="9.7109375" style="1" customWidth="1"/>
    <col min="5122" max="5122" width="6.28515625" style="1" customWidth="1"/>
    <col min="5123" max="5127" width="0" style="1" hidden="1" customWidth="1"/>
    <col min="5128" max="5128" width="10.42578125" style="1" customWidth="1"/>
    <col min="5129" max="5129" width="0.140625" style="1" customWidth="1"/>
    <col min="5130" max="5130" width="11.42578125" style="1"/>
    <col min="5131" max="5131" width="6.5703125" style="1" customWidth="1"/>
    <col min="5132" max="5132" width="11.42578125" style="1"/>
    <col min="5133" max="5133" width="10.5703125" style="1" customWidth="1"/>
    <col min="5134" max="5134" width="9.7109375" style="1" customWidth="1"/>
    <col min="5135" max="5135" width="10.140625" style="1" customWidth="1"/>
    <col min="5136" max="5136" width="0.28515625" style="1" customWidth="1"/>
    <col min="5137" max="5137" width="3.140625" style="1" customWidth="1"/>
    <col min="5138" max="5365" width="11.42578125" style="1"/>
    <col min="5366" max="5366" width="5" style="1" customWidth="1"/>
    <col min="5367" max="5367" width="51.140625" style="1" customWidth="1"/>
    <col min="5368" max="5368" width="0.5703125" style="1" customWidth="1"/>
    <col min="5369" max="5369" width="0.28515625" style="1" customWidth="1"/>
    <col min="5370" max="5370" width="9.85546875" style="1" customWidth="1"/>
    <col min="5371" max="5371" width="0.42578125" style="1" customWidth="1"/>
    <col min="5372" max="5374" width="0" style="1" hidden="1" customWidth="1"/>
    <col min="5375" max="5375" width="0.28515625" style="1" customWidth="1"/>
    <col min="5376" max="5376" width="8.42578125" style="1" customWidth="1"/>
    <col min="5377" max="5377" width="9.7109375" style="1" customWidth="1"/>
    <col min="5378" max="5378" width="6.28515625" style="1" customWidth="1"/>
    <col min="5379" max="5383" width="0" style="1" hidden="1" customWidth="1"/>
    <col min="5384" max="5384" width="10.42578125" style="1" customWidth="1"/>
    <col min="5385" max="5385" width="0.140625" style="1" customWidth="1"/>
    <col min="5386" max="5386" width="11.42578125" style="1"/>
    <col min="5387" max="5387" width="6.5703125" style="1" customWidth="1"/>
    <col min="5388" max="5388" width="11.42578125" style="1"/>
    <col min="5389" max="5389" width="10.5703125" style="1" customWidth="1"/>
    <col min="5390" max="5390" width="9.7109375" style="1" customWidth="1"/>
    <col min="5391" max="5391" width="10.140625" style="1" customWidth="1"/>
    <col min="5392" max="5392" width="0.28515625" style="1" customWidth="1"/>
    <col min="5393" max="5393" width="3.140625" style="1" customWidth="1"/>
    <col min="5394" max="5621" width="11.42578125" style="1"/>
    <col min="5622" max="5622" width="5" style="1" customWidth="1"/>
    <col min="5623" max="5623" width="51.140625" style="1" customWidth="1"/>
    <col min="5624" max="5624" width="0.5703125" style="1" customWidth="1"/>
    <col min="5625" max="5625" width="0.28515625" style="1" customWidth="1"/>
    <col min="5626" max="5626" width="9.85546875" style="1" customWidth="1"/>
    <col min="5627" max="5627" width="0.42578125" style="1" customWidth="1"/>
    <col min="5628" max="5630" width="0" style="1" hidden="1" customWidth="1"/>
    <col min="5631" max="5631" width="0.28515625" style="1" customWidth="1"/>
    <col min="5632" max="5632" width="8.42578125" style="1" customWidth="1"/>
    <col min="5633" max="5633" width="9.7109375" style="1" customWidth="1"/>
    <col min="5634" max="5634" width="6.28515625" style="1" customWidth="1"/>
    <col min="5635" max="5639" width="0" style="1" hidden="1" customWidth="1"/>
    <col min="5640" max="5640" width="10.42578125" style="1" customWidth="1"/>
    <col min="5641" max="5641" width="0.140625" style="1" customWidth="1"/>
    <col min="5642" max="5642" width="11.42578125" style="1"/>
    <col min="5643" max="5643" width="6.5703125" style="1" customWidth="1"/>
    <col min="5644" max="5644" width="11.42578125" style="1"/>
    <col min="5645" max="5645" width="10.5703125" style="1" customWidth="1"/>
    <col min="5646" max="5646" width="9.7109375" style="1" customWidth="1"/>
    <col min="5647" max="5647" width="10.140625" style="1" customWidth="1"/>
    <col min="5648" max="5648" width="0.28515625" style="1" customWidth="1"/>
    <col min="5649" max="5649" width="3.140625" style="1" customWidth="1"/>
    <col min="5650" max="5877" width="11.42578125" style="1"/>
    <col min="5878" max="5878" width="5" style="1" customWidth="1"/>
    <col min="5879" max="5879" width="51.140625" style="1" customWidth="1"/>
    <col min="5880" max="5880" width="0.5703125" style="1" customWidth="1"/>
    <col min="5881" max="5881" width="0.28515625" style="1" customWidth="1"/>
    <col min="5882" max="5882" width="9.85546875" style="1" customWidth="1"/>
    <col min="5883" max="5883" width="0.42578125" style="1" customWidth="1"/>
    <col min="5884" max="5886" width="0" style="1" hidden="1" customWidth="1"/>
    <col min="5887" max="5887" width="0.28515625" style="1" customWidth="1"/>
    <col min="5888" max="5888" width="8.42578125" style="1" customWidth="1"/>
    <col min="5889" max="5889" width="9.7109375" style="1" customWidth="1"/>
    <col min="5890" max="5890" width="6.28515625" style="1" customWidth="1"/>
    <col min="5891" max="5895" width="0" style="1" hidden="1" customWidth="1"/>
    <col min="5896" max="5896" width="10.42578125" style="1" customWidth="1"/>
    <col min="5897" max="5897" width="0.140625" style="1" customWidth="1"/>
    <col min="5898" max="5898" width="11.42578125" style="1"/>
    <col min="5899" max="5899" width="6.5703125" style="1" customWidth="1"/>
    <col min="5900" max="5900" width="11.42578125" style="1"/>
    <col min="5901" max="5901" width="10.5703125" style="1" customWidth="1"/>
    <col min="5902" max="5902" width="9.7109375" style="1" customWidth="1"/>
    <col min="5903" max="5903" width="10.140625" style="1" customWidth="1"/>
    <col min="5904" max="5904" width="0.28515625" style="1" customWidth="1"/>
    <col min="5905" max="5905" width="3.140625" style="1" customWidth="1"/>
    <col min="5906" max="6133" width="11.42578125" style="1"/>
    <col min="6134" max="6134" width="5" style="1" customWidth="1"/>
    <col min="6135" max="6135" width="51.140625" style="1" customWidth="1"/>
    <col min="6136" max="6136" width="0.5703125" style="1" customWidth="1"/>
    <col min="6137" max="6137" width="0.28515625" style="1" customWidth="1"/>
    <col min="6138" max="6138" width="9.85546875" style="1" customWidth="1"/>
    <col min="6139" max="6139" width="0.42578125" style="1" customWidth="1"/>
    <col min="6140" max="6142" width="0" style="1" hidden="1" customWidth="1"/>
    <col min="6143" max="6143" width="0.28515625" style="1" customWidth="1"/>
    <col min="6144" max="6144" width="8.42578125" style="1" customWidth="1"/>
    <col min="6145" max="6145" width="9.7109375" style="1" customWidth="1"/>
    <col min="6146" max="6146" width="6.28515625" style="1" customWidth="1"/>
    <col min="6147" max="6151" width="0" style="1" hidden="1" customWidth="1"/>
    <col min="6152" max="6152" width="10.42578125" style="1" customWidth="1"/>
    <col min="6153" max="6153" width="0.140625" style="1" customWidth="1"/>
    <col min="6154" max="6154" width="11.42578125" style="1"/>
    <col min="6155" max="6155" width="6.5703125" style="1" customWidth="1"/>
    <col min="6156" max="6156" width="11.42578125" style="1"/>
    <col min="6157" max="6157" width="10.5703125" style="1" customWidth="1"/>
    <col min="6158" max="6158" width="9.7109375" style="1" customWidth="1"/>
    <col min="6159" max="6159" width="10.140625" style="1" customWidth="1"/>
    <col min="6160" max="6160" width="0.28515625" style="1" customWidth="1"/>
    <col min="6161" max="6161" width="3.140625" style="1" customWidth="1"/>
    <col min="6162" max="6389" width="11.42578125" style="1"/>
    <col min="6390" max="6390" width="5" style="1" customWidth="1"/>
    <col min="6391" max="6391" width="51.140625" style="1" customWidth="1"/>
    <col min="6392" max="6392" width="0.5703125" style="1" customWidth="1"/>
    <col min="6393" max="6393" width="0.28515625" style="1" customWidth="1"/>
    <col min="6394" max="6394" width="9.85546875" style="1" customWidth="1"/>
    <col min="6395" max="6395" width="0.42578125" style="1" customWidth="1"/>
    <col min="6396" max="6398" width="0" style="1" hidden="1" customWidth="1"/>
    <col min="6399" max="6399" width="0.28515625" style="1" customWidth="1"/>
    <col min="6400" max="6400" width="8.42578125" style="1" customWidth="1"/>
    <col min="6401" max="6401" width="9.7109375" style="1" customWidth="1"/>
    <col min="6402" max="6402" width="6.28515625" style="1" customWidth="1"/>
    <col min="6403" max="6407" width="0" style="1" hidden="1" customWidth="1"/>
    <col min="6408" max="6408" width="10.42578125" style="1" customWidth="1"/>
    <col min="6409" max="6409" width="0.140625" style="1" customWidth="1"/>
    <col min="6410" max="6410" width="11.42578125" style="1"/>
    <col min="6411" max="6411" width="6.5703125" style="1" customWidth="1"/>
    <col min="6412" max="6412" width="11.42578125" style="1"/>
    <col min="6413" max="6413" width="10.5703125" style="1" customWidth="1"/>
    <col min="6414" max="6414" width="9.7109375" style="1" customWidth="1"/>
    <col min="6415" max="6415" width="10.140625" style="1" customWidth="1"/>
    <col min="6416" max="6416" width="0.28515625" style="1" customWidth="1"/>
    <col min="6417" max="6417" width="3.140625" style="1" customWidth="1"/>
    <col min="6418" max="6645" width="11.42578125" style="1"/>
    <col min="6646" max="6646" width="5" style="1" customWidth="1"/>
    <col min="6647" max="6647" width="51.140625" style="1" customWidth="1"/>
    <col min="6648" max="6648" width="0.5703125" style="1" customWidth="1"/>
    <col min="6649" max="6649" width="0.28515625" style="1" customWidth="1"/>
    <col min="6650" max="6650" width="9.85546875" style="1" customWidth="1"/>
    <col min="6651" max="6651" width="0.42578125" style="1" customWidth="1"/>
    <col min="6652" max="6654" width="0" style="1" hidden="1" customWidth="1"/>
    <col min="6655" max="6655" width="0.28515625" style="1" customWidth="1"/>
    <col min="6656" max="6656" width="8.42578125" style="1" customWidth="1"/>
    <col min="6657" max="6657" width="9.7109375" style="1" customWidth="1"/>
    <col min="6658" max="6658" width="6.28515625" style="1" customWidth="1"/>
    <col min="6659" max="6663" width="0" style="1" hidden="1" customWidth="1"/>
    <col min="6664" max="6664" width="10.42578125" style="1" customWidth="1"/>
    <col min="6665" max="6665" width="0.140625" style="1" customWidth="1"/>
    <col min="6666" max="6666" width="11.42578125" style="1"/>
    <col min="6667" max="6667" width="6.5703125" style="1" customWidth="1"/>
    <col min="6668" max="6668" width="11.42578125" style="1"/>
    <col min="6669" max="6669" width="10.5703125" style="1" customWidth="1"/>
    <col min="6670" max="6670" width="9.7109375" style="1" customWidth="1"/>
    <col min="6671" max="6671" width="10.140625" style="1" customWidth="1"/>
    <col min="6672" max="6672" width="0.28515625" style="1" customWidth="1"/>
    <col min="6673" max="6673" width="3.140625" style="1" customWidth="1"/>
    <col min="6674" max="6901" width="11.42578125" style="1"/>
    <col min="6902" max="6902" width="5" style="1" customWidth="1"/>
    <col min="6903" max="6903" width="51.140625" style="1" customWidth="1"/>
    <col min="6904" max="6904" width="0.5703125" style="1" customWidth="1"/>
    <col min="6905" max="6905" width="0.28515625" style="1" customWidth="1"/>
    <col min="6906" max="6906" width="9.85546875" style="1" customWidth="1"/>
    <col min="6907" max="6907" width="0.42578125" style="1" customWidth="1"/>
    <col min="6908" max="6910" width="0" style="1" hidden="1" customWidth="1"/>
    <col min="6911" max="6911" width="0.28515625" style="1" customWidth="1"/>
    <col min="6912" max="6912" width="8.42578125" style="1" customWidth="1"/>
    <col min="6913" max="6913" width="9.7109375" style="1" customWidth="1"/>
    <col min="6914" max="6914" width="6.28515625" style="1" customWidth="1"/>
    <col min="6915" max="6919" width="0" style="1" hidden="1" customWidth="1"/>
    <col min="6920" max="6920" width="10.42578125" style="1" customWidth="1"/>
    <col min="6921" max="6921" width="0.140625" style="1" customWidth="1"/>
    <col min="6922" max="6922" width="11.42578125" style="1"/>
    <col min="6923" max="6923" width="6.5703125" style="1" customWidth="1"/>
    <col min="6924" max="6924" width="11.42578125" style="1"/>
    <col min="6925" max="6925" width="10.5703125" style="1" customWidth="1"/>
    <col min="6926" max="6926" width="9.7109375" style="1" customWidth="1"/>
    <col min="6927" max="6927" width="10.140625" style="1" customWidth="1"/>
    <col min="6928" max="6928" width="0.28515625" style="1" customWidth="1"/>
    <col min="6929" max="6929" width="3.140625" style="1" customWidth="1"/>
    <col min="6930" max="7157" width="11.42578125" style="1"/>
    <col min="7158" max="7158" width="5" style="1" customWidth="1"/>
    <col min="7159" max="7159" width="51.140625" style="1" customWidth="1"/>
    <col min="7160" max="7160" width="0.5703125" style="1" customWidth="1"/>
    <col min="7161" max="7161" width="0.28515625" style="1" customWidth="1"/>
    <col min="7162" max="7162" width="9.85546875" style="1" customWidth="1"/>
    <col min="7163" max="7163" width="0.42578125" style="1" customWidth="1"/>
    <col min="7164" max="7166" width="0" style="1" hidden="1" customWidth="1"/>
    <col min="7167" max="7167" width="0.28515625" style="1" customWidth="1"/>
    <col min="7168" max="7168" width="8.42578125" style="1" customWidth="1"/>
    <col min="7169" max="7169" width="9.7109375" style="1" customWidth="1"/>
    <col min="7170" max="7170" width="6.28515625" style="1" customWidth="1"/>
    <col min="7171" max="7175" width="0" style="1" hidden="1" customWidth="1"/>
    <col min="7176" max="7176" width="10.42578125" style="1" customWidth="1"/>
    <col min="7177" max="7177" width="0.140625" style="1" customWidth="1"/>
    <col min="7178" max="7178" width="11.42578125" style="1"/>
    <col min="7179" max="7179" width="6.5703125" style="1" customWidth="1"/>
    <col min="7180" max="7180" width="11.42578125" style="1"/>
    <col min="7181" max="7181" width="10.5703125" style="1" customWidth="1"/>
    <col min="7182" max="7182" width="9.7109375" style="1" customWidth="1"/>
    <col min="7183" max="7183" width="10.140625" style="1" customWidth="1"/>
    <col min="7184" max="7184" width="0.28515625" style="1" customWidth="1"/>
    <col min="7185" max="7185" width="3.140625" style="1" customWidth="1"/>
    <col min="7186" max="7413" width="11.42578125" style="1"/>
    <col min="7414" max="7414" width="5" style="1" customWidth="1"/>
    <col min="7415" max="7415" width="51.140625" style="1" customWidth="1"/>
    <col min="7416" max="7416" width="0.5703125" style="1" customWidth="1"/>
    <col min="7417" max="7417" width="0.28515625" style="1" customWidth="1"/>
    <col min="7418" max="7418" width="9.85546875" style="1" customWidth="1"/>
    <col min="7419" max="7419" width="0.42578125" style="1" customWidth="1"/>
    <col min="7420" max="7422" width="0" style="1" hidden="1" customWidth="1"/>
    <col min="7423" max="7423" width="0.28515625" style="1" customWidth="1"/>
    <col min="7424" max="7424" width="8.42578125" style="1" customWidth="1"/>
    <col min="7425" max="7425" width="9.7109375" style="1" customWidth="1"/>
    <col min="7426" max="7426" width="6.28515625" style="1" customWidth="1"/>
    <col min="7427" max="7431" width="0" style="1" hidden="1" customWidth="1"/>
    <col min="7432" max="7432" width="10.42578125" style="1" customWidth="1"/>
    <col min="7433" max="7433" width="0.140625" style="1" customWidth="1"/>
    <col min="7434" max="7434" width="11.42578125" style="1"/>
    <col min="7435" max="7435" width="6.5703125" style="1" customWidth="1"/>
    <col min="7436" max="7436" width="11.42578125" style="1"/>
    <col min="7437" max="7437" width="10.5703125" style="1" customWidth="1"/>
    <col min="7438" max="7438" width="9.7109375" style="1" customWidth="1"/>
    <col min="7439" max="7439" width="10.140625" style="1" customWidth="1"/>
    <col min="7440" max="7440" width="0.28515625" style="1" customWidth="1"/>
    <col min="7441" max="7441" width="3.140625" style="1" customWidth="1"/>
    <col min="7442" max="7669" width="11.42578125" style="1"/>
    <col min="7670" max="7670" width="5" style="1" customWidth="1"/>
    <col min="7671" max="7671" width="51.140625" style="1" customWidth="1"/>
    <col min="7672" max="7672" width="0.5703125" style="1" customWidth="1"/>
    <col min="7673" max="7673" width="0.28515625" style="1" customWidth="1"/>
    <col min="7674" max="7674" width="9.85546875" style="1" customWidth="1"/>
    <col min="7675" max="7675" width="0.42578125" style="1" customWidth="1"/>
    <col min="7676" max="7678" width="0" style="1" hidden="1" customWidth="1"/>
    <col min="7679" max="7679" width="0.28515625" style="1" customWidth="1"/>
    <col min="7680" max="7680" width="8.42578125" style="1" customWidth="1"/>
    <col min="7681" max="7681" width="9.7109375" style="1" customWidth="1"/>
    <col min="7682" max="7682" width="6.28515625" style="1" customWidth="1"/>
    <col min="7683" max="7687" width="0" style="1" hidden="1" customWidth="1"/>
    <col min="7688" max="7688" width="10.42578125" style="1" customWidth="1"/>
    <col min="7689" max="7689" width="0.140625" style="1" customWidth="1"/>
    <col min="7690" max="7690" width="11.42578125" style="1"/>
    <col min="7691" max="7691" width="6.5703125" style="1" customWidth="1"/>
    <col min="7692" max="7692" width="11.42578125" style="1"/>
    <col min="7693" max="7693" width="10.5703125" style="1" customWidth="1"/>
    <col min="7694" max="7694" width="9.7109375" style="1" customWidth="1"/>
    <col min="7695" max="7695" width="10.140625" style="1" customWidth="1"/>
    <col min="7696" max="7696" width="0.28515625" style="1" customWidth="1"/>
    <col min="7697" max="7697" width="3.140625" style="1" customWidth="1"/>
    <col min="7698" max="7925" width="11.42578125" style="1"/>
    <col min="7926" max="7926" width="5" style="1" customWidth="1"/>
    <col min="7927" max="7927" width="51.140625" style="1" customWidth="1"/>
    <col min="7928" max="7928" width="0.5703125" style="1" customWidth="1"/>
    <col min="7929" max="7929" width="0.28515625" style="1" customWidth="1"/>
    <col min="7930" max="7930" width="9.85546875" style="1" customWidth="1"/>
    <col min="7931" max="7931" width="0.42578125" style="1" customWidth="1"/>
    <col min="7932" max="7934" width="0" style="1" hidden="1" customWidth="1"/>
    <col min="7935" max="7935" width="0.28515625" style="1" customWidth="1"/>
    <col min="7936" max="7936" width="8.42578125" style="1" customWidth="1"/>
    <col min="7937" max="7937" width="9.7109375" style="1" customWidth="1"/>
    <col min="7938" max="7938" width="6.28515625" style="1" customWidth="1"/>
    <col min="7939" max="7943" width="0" style="1" hidden="1" customWidth="1"/>
    <col min="7944" max="7944" width="10.42578125" style="1" customWidth="1"/>
    <col min="7945" max="7945" width="0.140625" style="1" customWidth="1"/>
    <col min="7946" max="7946" width="11.42578125" style="1"/>
    <col min="7947" max="7947" width="6.5703125" style="1" customWidth="1"/>
    <col min="7948" max="7948" width="11.42578125" style="1"/>
    <col min="7949" max="7949" width="10.5703125" style="1" customWidth="1"/>
    <col min="7950" max="7950" width="9.7109375" style="1" customWidth="1"/>
    <col min="7951" max="7951" width="10.140625" style="1" customWidth="1"/>
    <col min="7952" max="7952" width="0.28515625" style="1" customWidth="1"/>
    <col min="7953" max="7953" width="3.140625" style="1" customWidth="1"/>
    <col min="7954" max="8181" width="11.42578125" style="1"/>
    <col min="8182" max="8182" width="5" style="1" customWidth="1"/>
    <col min="8183" max="8183" width="51.140625" style="1" customWidth="1"/>
    <col min="8184" max="8184" width="0.5703125" style="1" customWidth="1"/>
    <col min="8185" max="8185" width="0.28515625" style="1" customWidth="1"/>
    <col min="8186" max="8186" width="9.85546875" style="1" customWidth="1"/>
    <col min="8187" max="8187" width="0.42578125" style="1" customWidth="1"/>
    <col min="8188" max="8190" width="0" style="1" hidden="1" customWidth="1"/>
    <col min="8191" max="8191" width="0.28515625" style="1" customWidth="1"/>
    <col min="8192" max="8192" width="8.42578125" style="1" customWidth="1"/>
    <col min="8193" max="8193" width="9.7109375" style="1" customWidth="1"/>
    <col min="8194" max="8194" width="6.28515625" style="1" customWidth="1"/>
    <col min="8195" max="8199" width="0" style="1" hidden="1" customWidth="1"/>
    <col min="8200" max="8200" width="10.42578125" style="1" customWidth="1"/>
    <col min="8201" max="8201" width="0.140625" style="1" customWidth="1"/>
    <col min="8202" max="8202" width="11.42578125" style="1"/>
    <col min="8203" max="8203" width="6.5703125" style="1" customWidth="1"/>
    <col min="8204" max="8204" width="11.42578125" style="1"/>
    <col min="8205" max="8205" width="10.5703125" style="1" customWidth="1"/>
    <col min="8206" max="8206" width="9.7109375" style="1" customWidth="1"/>
    <col min="8207" max="8207" width="10.140625" style="1" customWidth="1"/>
    <col min="8208" max="8208" width="0.28515625" style="1" customWidth="1"/>
    <col min="8209" max="8209" width="3.140625" style="1" customWidth="1"/>
    <col min="8210" max="8437" width="11.42578125" style="1"/>
    <col min="8438" max="8438" width="5" style="1" customWidth="1"/>
    <col min="8439" max="8439" width="51.140625" style="1" customWidth="1"/>
    <col min="8440" max="8440" width="0.5703125" style="1" customWidth="1"/>
    <col min="8441" max="8441" width="0.28515625" style="1" customWidth="1"/>
    <col min="8442" max="8442" width="9.85546875" style="1" customWidth="1"/>
    <col min="8443" max="8443" width="0.42578125" style="1" customWidth="1"/>
    <col min="8444" max="8446" width="0" style="1" hidden="1" customWidth="1"/>
    <col min="8447" max="8447" width="0.28515625" style="1" customWidth="1"/>
    <col min="8448" max="8448" width="8.42578125" style="1" customWidth="1"/>
    <col min="8449" max="8449" width="9.7109375" style="1" customWidth="1"/>
    <col min="8450" max="8450" width="6.28515625" style="1" customWidth="1"/>
    <col min="8451" max="8455" width="0" style="1" hidden="1" customWidth="1"/>
    <col min="8456" max="8456" width="10.42578125" style="1" customWidth="1"/>
    <col min="8457" max="8457" width="0.140625" style="1" customWidth="1"/>
    <col min="8458" max="8458" width="11.42578125" style="1"/>
    <col min="8459" max="8459" width="6.5703125" style="1" customWidth="1"/>
    <col min="8460" max="8460" width="11.42578125" style="1"/>
    <col min="8461" max="8461" width="10.5703125" style="1" customWidth="1"/>
    <col min="8462" max="8462" width="9.7109375" style="1" customWidth="1"/>
    <col min="8463" max="8463" width="10.140625" style="1" customWidth="1"/>
    <col min="8464" max="8464" width="0.28515625" style="1" customWidth="1"/>
    <col min="8465" max="8465" width="3.140625" style="1" customWidth="1"/>
    <col min="8466" max="8693" width="11.42578125" style="1"/>
    <col min="8694" max="8694" width="5" style="1" customWidth="1"/>
    <col min="8695" max="8695" width="51.140625" style="1" customWidth="1"/>
    <col min="8696" max="8696" width="0.5703125" style="1" customWidth="1"/>
    <col min="8697" max="8697" width="0.28515625" style="1" customWidth="1"/>
    <col min="8698" max="8698" width="9.85546875" style="1" customWidth="1"/>
    <col min="8699" max="8699" width="0.42578125" style="1" customWidth="1"/>
    <col min="8700" max="8702" width="0" style="1" hidden="1" customWidth="1"/>
    <col min="8703" max="8703" width="0.28515625" style="1" customWidth="1"/>
    <col min="8704" max="8704" width="8.42578125" style="1" customWidth="1"/>
    <col min="8705" max="8705" width="9.7109375" style="1" customWidth="1"/>
    <col min="8706" max="8706" width="6.28515625" style="1" customWidth="1"/>
    <col min="8707" max="8711" width="0" style="1" hidden="1" customWidth="1"/>
    <col min="8712" max="8712" width="10.42578125" style="1" customWidth="1"/>
    <col min="8713" max="8713" width="0.140625" style="1" customWidth="1"/>
    <col min="8714" max="8714" width="11.42578125" style="1"/>
    <col min="8715" max="8715" width="6.5703125" style="1" customWidth="1"/>
    <col min="8716" max="8716" width="11.42578125" style="1"/>
    <col min="8717" max="8717" width="10.5703125" style="1" customWidth="1"/>
    <col min="8718" max="8718" width="9.7109375" style="1" customWidth="1"/>
    <col min="8719" max="8719" width="10.140625" style="1" customWidth="1"/>
    <col min="8720" max="8720" width="0.28515625" style="1" customWidth="1"/>
    <col min="8721" max="8721" width="3.140625" style="1" customWidth="1"/>
    <col min="8722" max="8949" width="11.42578125" style="1"/>
    <col min="8950" max="8950" width="5" style="1" customWidth="1"/>
    <col min="8951" max="8951" width="51.140625" style="1" customWidth="1"/>
    <col min="8952" max="8952" width="0.5703125" style="1" customWidth="1"/>
    <col min="8953" max="8953" width="0.28515625" style="1" customWidth="1"/>
    <col min="8954" max="8954" width="9.85546875" style="1" customWidth="1"/>
    <col min="8955" max="8955" width="0.42578125" style="1" customWidth="1"/>
    <col min="8956" max="8958" width="0" style="1" hidden="1" customWidth="1"/>
    <col min="8959" max="8959" width="0.28515625" style="1" customWidth="1"/>
    <col min="8960" max="8960" width="8.42578125" style="1" customWidth="1"/>
    <col min="8961" max="8961" width="9.7109375" style="1" customWidth="1"/>
    <col min="8962" max="8962" width="6.28515625" style="1" customWidth="1"/>
    <col min="8963" max="8967" width="0" style="1" hidden="1" customWidth="1"/>
    <col min="8968" max="8968" width="10.42578125" style="1" customWidth="1"/>
    <col min="8969" max="8969" width="0.140625" style="1" customWidth="1"/>
    <col min="8970" max="8970" width="11.42578125" style="1"/>
    <col min="8971" max="8971" width="6.5703125" style="1" customWidth="1"/>
    <col min="8972" max="8972" width="11.42578125" style="1"/>
    <col min="8973" max="8973" width="10.5703125" style="1" customWidth="1"/>
    <col min="8974" max="8974" width="9.7109375" style="1" customWidth="1"/>
    <col min="8975" max="8975" width="10.140625" style="1" customWidth="1"/>
    <col min="8976" max="8976" width="0.28515625" style="1" customWidth="1"/>
    <col min="8977" max="8977" width="3.140625" style="1" customWidth="1"/>
    <col min="8978" max="9205" width="11.42578125" style="1"/>
    <col min="9206" max="9206" width="5" style="1" customWidth="1"/>
    <col min="9207" max="9207" width="51.140625" style="1" customWidth="1"/>
    <col min="9208" max="9208" width="0.5703125" style="1" customWidth="1"/>
    <col min="9209" max="9209" width="0.28515625" style="1" customWidth="1"/>
    <col min="9210" max="9210" width="9.85546875" style="1" customWidth="1"/>
    <col min="9211" max="9211" width="0.42578125" style="1" customWidth="1"/>
    <col min="9212" max="9214" width="0" style="1" hidden="1" customWidth="1"/>
    <col min="9215" max="9215" width="0.28515625" style="1" customWidth="1"/>
    <col min="9216" max="9216" width="8.42578125" style="1" customWidth="1"/>
    <col min="9217" max="9217" width="9.7109375" style="1" customWidth="1"/>
    <col min="9218" max="9218" width="6.28515625" style="1" customWidth="1"/>
    <col min="9219" max="9223" width="0" style="1" hidden="1" customWidth="1"/>
    <col min="9224" max="9224" width="10.42578125" style="1" customWidth="1"/>
    <col min="9225" max="9225" width="0.140625" style="1" customWidth="1"/>
    <col min="9226" max="9226" width="11.42578125" style="1"/>
    <col min="9227" max="9227" width="6.5703125" style="1" customWidth="1"/>
    <col min="9228" max="9228" width="11.42578125" style="1"/>
    <col min="9229" max="9229" width="10.5703125" style="1" customWidth="1"/>
    <col min="9230" max="9230" width="9.7109375" style="1" customWidth="1"/>
    <col min="9231" max="9231" width="10.140625" style="1" customWidth="1"/>
    <col min="9232" max="9232" width="0.28515625" style="1" customWidth="1"/>
    <col min="9233" max="9233" width="3.140625" style="1" customWidth="1"/>
    <col min="9234" max="9461" width="11.42578125" style="1"/>
    <col min="9462" max="9462" width="5" style="1" customWidth="1"/>
    <col min="9463" max="9463" width="51.140625" style="1" customWidth="1"/>
    <col min="9464" max="9464" width="0.5703125" style="1" customWidth="1"/>
    <col min="9465" max="9465" width="0.28515625" style="1" customWidth="1"/>
    <col min="9466" max="9466" width="9.85546875" style="1" customWidth="1"/>
    <col min="9467" max="9467" width="0.42578125" style="1" customWidth="1"/>
    <col min="9468" max="9470" width="0" style="1" hidden="1" customWidth="1"/>
    <col min="9471" max="9471" width="0.28515625" style="1" customWidth="1"/>
    <col min="9472" max="9472" width="8.42578125" style="1" customWidth="1"/>
    <col min="9473" max="9473" width="9.7109375" style="1" customWidth="1"/>
    <col min="9474" max="9474" width="6.28515625" style="1" customWidth="1"/>
    <col min="9475" max="9479" width="0" style="1" hidden="1" customWidth="1"/>
    <col min="9480" max="9480" width="10.42578125" style="1" customWidth="1"/>
    <col min="9481" max="9481" width="0.140625" style="1" customWidth="1"/>
    <col min="9482" max="9482" width="11.42578125" style="1"/>
    <col min="9483" max="9483" width="6.5703125" style="1" customWidth="1"/>
    <col min="9484" max="9484" width="11.42578125" style="1"/>
    <col min="9485" max="9485" width="10.5703125" style="1" customWidth="1"/>
    <col min="9486" max="9486" width="9.7109375" style="1" customWidth="1"/>
    <col min="9487" max="9487" width="10.140625" style="1" customWidth="1"/>
    <col min="9488" max="9488" width="0.28515625" style="1" customWidth="1"/>
    <col min="9489" max="9489" width="3.140625" style="1" customWidth="1"/>
    <col min="9490" max="9717" width="11.42578125" style="1"/>
    <col min="9718" max="9718" width="5" style="1" customWidth="1"/>
    <col min="9719" max="9719" width="51.140625" style="1" customWidth="1"/>
    <col min="9720" max="9720" width="0.5703125" style="1" customWidth="1"/>
    <col min="9721" max="9721" width="0.28515625" style="1" customWidth="1"/>
    <col min="9722" max="9722" width="9.85546875" style="1" customWidth="1"/>
    <col min="9723" max="9723" width="0.42578125" style="1" customWidth="1"/>
    <col min="9724" max="9726" width="0" style="1" hidden="1" customWidth="1"/>
    <col min="9727" max="9727" width="0.28515625" style="1" customWidth="1"/>
    <col min="9728" max="9728" width="8.42578125" style="1" customWidth="1"/>
    <col min="9729" max="9729" width="9.7109375" style="1" customWidth="1"/>
    <col min="9730" max="9730" width="6.28515625" style="1" customWidth="1"/>
    <col min="9731" max="9735" width="0" style="1" hidden="1" customWidth="1"/>
    <col min="9736" max="9736" width="10.42578125" style="1" customWidth="1"/>
    <col min="9737" max="9737" width="0.140625" style="1" customWidth="1"/>
    <col min="9738" max="9738" width="11.42578125" style="1"/>
    <col min="9739" max="9739" width="6.5703125" style="1" customWidth="1"/>
    <col min="9740" max="9740" width="11.42578125" style="1"/>
    <col min="9741" max="9741" width="10.5703125" style="1" customWidth="1"/>
    <col min="9742" max="9742" width="9.7109375" style="1" customWidth="1"/>
    <col min="9743" max="9743" width="10.140625" style="1" customWidth="1"/>
    <col min="9744" max="9744" width="0.28515625" style="1" customWidth="1"/>
    <col min="9745" max="9745" width="3.140625" style="1" customWidth="1"/>
    <col min="9746" max="9973" width="11.42578125" style="1"/>
    <col min="9974" max="9974" width="5" style="1" customWidth="1"/>
    <col min="9975" max="9975" width="51.140625" style="1" customWidth="1"/>
    <col min="9976" max="9976" width="0.5703125" style="1" customWidth="1"/>
    <col min="9977" max="9977" width="0.28515625" style="1" customWidth="1"/>
    <col min="9978" max="9978" width="9.85546875" style="1" customWidth="1"/>
    <col min="9979" max="9979" width="0.42578125" style="1" customWidth="1"/>
    <col min="9980" max="9982" width="0" style="1" hidden="1" customWidth="1"/>
    <col min="9983" max="9983" width="0.28515625" style="1" customWidth="1"/>
    <col min="9984" max="9984" width="8.42578125" style="1" customWidth="1"/>
    <col min="9985" max="9985" width="9.7109375" style="1" customWidth="1"/>
    <col min="9986" max="9986" width="6.28515625" style="1" customWidth="1"/>
    <col min="9987" max="9991" width="0" style="1" hidden="1" customWidth="1"/>
    <col min="9992" max="9992" width="10.42578125" style="1" customWidth="1"/>
    <col min="9993" max="9993" width="0.140625" style="1" customWidth="1"/>
    <col min="9994" max="9994" width="11.42578125" style="1"/>
    <col min="9995" max="9995" width="6.5703125" style="1" customWidth="1"/>
    <col min="9996" max="9996" width="11.42578125" style="1"/>
    <col min="9997" max="9997" width="10.5703125" style="1" customWidth="1"/>
    <col min="9998" max="9998" width="9.7109375" style="1" customWidth="1"/>
    <col min="9999" max="9999" width="10.140625" style="1" customWidth="1"/>
    <col min="10000" max="10000" width="0.28515625" style="1" customWidth="1"/>
    <col min="10001" max="10001" width="3.140625" style="1" customWidth="1"/>
    <col min="10002" max="10229" width="11.42578125" style="1"/>
    <col min="10230" max="10230" width="5" style="1" customWidth="1"/>
    <col min="10231" max="10231" width="51.140625" style="1" customWidth="1"/>
    <col min="10232" max="10232" width="0.5703125" style="1" customWidth="1"/>
    <col min="10233" max="10233" width="0.28515625" style="1" customWidth="1"/>
    <col min="10234" max="10234" width="9.85546875" style="1" customWidth="1"/>
    <col min="10235" max="10235" width="0.42578125" style="1" customWidth="1"/>
    <col min="10236" max="10238" width="0" style="1" hidden="1" customWidth="1"/>
    <col min="10239" max="10239" width="0.28515625" style="1" customWidth="1"/>
    <col min="10240" max="10240" width="8.42578125" style="1" customWidth="1"/>
    <col min="10241" max="10241" width="9.7109375" style="1" customWidth="1"/>
    <col min="10242" max="10242" width="6.28515625" style="1" customWidth="1"/>
    <col min="10243" max="10247" width="0" style="1" hidden="1" customWidth="1"/>
    <col min="10248" max="10248" width="10.42578125" style="1" customWidth="1"/>
    <col min="10249" max="10249" width="0.140625" style="1" customWidth="1"/>
    <col min="10250" max="10250" width="11.42578125" style="1"/>
    <col min="10251" max="10251" width="6.5703125" style="1" customWidth="1"/>
    <col min="10252" max="10252" width="11.42578125" style="1"/>
    <col min="10253" max="10253" width="10.5703125" style="1" customWidth="1"/>
    <col min="10254" max="10254" width="9.7109375" style="1" customWidth="1"/>
    <col min="10255" max="10255" width="10.140625" style="1" customWidth="1"/>
    <col min="10256" max="10256" width="0.28515625" style="1" customWidth="1"/>
    <col min="10257" max="10257" width="3.140625" style="1" customWidth="1"/>
    <col min="10258" max="10485" width="11.42578125" style="1"/>
    <col min="10486" max="10486" width="5" style="1" customWidth="1"/>
    <col min="10487" max="10487" width="51.140625" style="1" customWidth="1"/>
    <col min="10488" max="10488" width="0.5703125" style="1" customWidth="1"/>
    <col min="10489" max="10489" width="0.28515625" style="1" customWidth="1"/>
    <col min="10490" max="10490" width="9.85546875" style="1" customWidth="1"/>
    <col min="10491" max="10491" width="0.42578125" style="1" customWidth="1"/>
    <col min="10492" max="10494" width="0" style="1" hidden="1" customWidth="1"/>
    <col min="10495" max="10495" width="0.28515625" style="1" customWidth="1"/>
    <col min="10496" max="10496" width="8.42578125" style="1" customWidth="1"/>
    <col min="10497" max="10497" width="9.7109375" style="1" customWidth="1"/>
    <col min="10498" max="10498" width="6.28515625" style="1" customWidth="1"/>
    <col min="10499" max="10503" width="0" style="1" hidden="1" customWidth="1"/>
    <col min="10504" max="10504" width="10.42578125" style="1" customWidth="1"/>
    <col min="10505" max="10505" width="0.140625" style="1" customWidth="1"/>
    <col min="10506" max="10506" width="11.42578125" style="1"/>
    <col min="10507" max="10507" width="6.5703125" style="1" customWidth="1"/>
    <col min="10508" max="10508" width="11.42578125" style="1"/>
    <col min="10509" max="10509" width="10.5703125" style="1" customWidth="1"/>
    <col min="10510" max="10510" width="9.7109375" style="1" customWidth="1"/>
    <col min="10511" max="10511" width="10.140625" style="1" customWidth="1"/>
    <col min="10512" max="10512" width="0.28515625" style="1" customWidth="1"/>
    <col min="10513" max="10513" width="3.140625" style="1" customWidth="1"/>
    <col min="10514" max="10741" width="11.42578125" style="1"/>
    <col min="10742" max="10742" width="5" style="1" customWidth="1"/>
    <col min="10743" max="10743" width="51.140625" style="1" customWidth="1"/>
    <col min="10744" max="10744" width="0.5703125" style="1" customWidth="1"/>
    <col min="10745" max="10745" width="0.28515625" style="1" customWidth="1"/>
    <col min="10746" max="10746" width="9.85546875" style="1" customWidth="1"/>
    <col min="10747" max="10747" width="0.42578125" style="1" customWidth="1"/>
    <col min="10748" max="10750" width="0" style="1" hidden="1" customWidth="1"/>
    <col min="10751" max="10751" width="0.28515625" style="1" customWidth="1"/>
    <col min="10752" max="10752" width="8.42578125" style="1" customWidth="1"/>
    <col min="10753" max="10753" width="9.7109375" style="1" customWidth="1"/>
    <col min="10754" max="10754" width="6.28515625" style="1" customWidth="1"/>
    <col min="10755" max="10759" width="0" style="1" hidden="1" customWidth="1"/>
    <col min="10760" max="10760" width="10.42578125" style="1" customWidth="1"/>
    <col min="10761" max="10761" width="0.140625" style="1" customWidth="1"/>
    <col min="10762" max="10762" width="11.42578125" style="1"/>
    <col min="10763" max="10763" width="6.5703125" style="1" customWidth="1"/>
    <col min="10764" max="10764" width="11.42578125" style="1"/>
    <col min="10765" max="10765" width="10.5703125" style="1" customWidth="1"/>
    <col min="10766" max="10766" width="9.7109375" style="1" customWidth="1"/>
    <col min="10767" max="10767" width="10.140625" style="1" customWidth="1"/>
    <col min="10768" max="10768" width="0.28515625" style="1" customWidth="1"/>
    <col min="10769" max="10769" width="3.140625" style="1" customWidth="1"/>
    <col min="10770" max="10997" width="11.42578125" style="1"/>
    <col min="10998" max="10998" width="5" style="1" customWidth="1"/>
    <col min="10999" max="10999" width="51.140625" style="1" customWidth="1"/>
    <col min="11000" max="11000" width="0.5703125" style="1" customWidth="1"/>
    <col min="11001" max="11001" width="0.28515625" style="1" customWidth="1"/>
    <col min="11002" max="11002" width="9.85546875" style="1" customWidth="1"/>
    <col min="11003" max="11003" width="0.42578125" style="1" customWidth="1"/>
    <col min="11004" max="11006" width="0" style="1" hidden="1" customWidth="1"/>
    <col min="11007" max="11007" width="0.28515625" style="1" customWidth="1"/>
    <col min="11008" max="11008" width="8.42578125" style="1" customWidth="1"/>
    <col min="11009" max="11009" width="9.7109375" style="1" customWidth="1"/>
    <col min="11010" max="11010" width="6.28515625" style="1" customWidth="1"/>
    <col min="11011" max="11015" width="0" style="1" hidden="1" customWidth="1"/>
    <col min="11016" max="11016" width="10.42578125" style="1" customWidth="1"/>
    <col min="11017" max="11017" width="0.140625" style="1" customWidth="1"/>
    <col min="11018" max="11018" width="11.42578125" style="1"/>
    <col min="11019" max="11019" width="6.5703125" style="1" customWidth="1"/>
    <col min="11020" max="11020" width="11.42578125" style="1"/>
    <col min="11021" max="11021" width="10.5703125" style="1" customWidth="1"/>
    <col min="11022" max="11022" width="9.7109375" style="1" customWidth="1"/>
    <col min="11023" max="11023" width="10.140625" style="1" customWidth="1"/>
    <col min="11024" max="11024" width="0.28515625" style="1" customWidth="1"/>
    <col min="11025" max="11025" width="3.140625" style="1" customWidth="1"/>
    <col min="11026" max="11253" width="11.42578125" style="1"/>
    <col min="11254" max="11254" width="5" style="1" customWidth="1"/>
    <col min="11255" max="11255" width="51.140625" style="1" customWidth="1"/>
    <col min="11256" max="11256" width="0.5703125" style="1" customWidth="1"/>
    <col min="11257" max="11257" width="0.28515625" style="1" customWidth="1"/>
    <col min="11258" max="11258" width="9.85546875" style="1" customWidth="1"/>
    <col min="11259" max="11259" width="0.42578125" style="1" customWidth="1"/>
    <col min="11260" max="11262" width="0" style="1" hidden="1" customWidth="1"/>
    <col min="11263" max="11263" width="0.28515625" style="1" customWidth="1"/>
    <col min="11264" max="11264" width="8.42578125" style="1" customWidth="1"/>
    <col min="11265" max="11265" width="9.7109375" style="1" customWidth="1"/>
    <col min="11266" max="11266" width="6.28515625" style="1" customWidth="1"/>
    <col min="11267" max="11271" width="0" style="1" hidden="1" customWidth="1"/>
    <col min="11272" max="11272" width="10.42578125" style="1" customWidth="1"/>
    <col min="11273" max="11273" width="0.140625" style="1" customWidth="1"/>
    <col min="11274" max="11274" width="11.42578125" style="1"/>
    <col min="11275" max="11275" width="6.5703125" style="1" customWidth="1"/>
    <col min="11276" max="11276" width="11.42578125" style="1"/>
    <col min="11277" max="11277" width="10.5703125" style="1" customWidth="1"/>
    <col min="11278" max="11278" width="9.7109375" style="1" customWidth="1"/>
    <col min="11279" max="11279" width="10.140625" style="1" customWidth="1"/>
    <col min="11280" max="11280" width="0.28515625" style="1" customWidth="1"/>
    <col min="11281" max="11281" width="3.140625" style="1" customWidth="1"/>
    <col min="11282" max="11509" width="11.42578125" style="1"/>
    <col min="11510" max="11510" width="5" style="1" customWidth="1"/>
    <col min="11511" max="11511" width="51.140625" style="1" customWidth="1"/>
    <col min="11512" max="11512" width="0.5703125" style="1" customWidth="1"/>
    <col min="11513" max="11513" width="0.28515625" style="1" customWidth="1"/>
    <col min="11514" max="11514" width="9.85546875" style="1" customWidth="1"/>
    <col min="11515" max="11515" width="0.42578125" style="1" customWidth="1"/>
    <col min="11516" max="11518" width="0" style="1" hidden="1" customWidth="1"/>
    <col min="11519" max="11519" width="0.28515625" style="1" customWidth="1"/>
    <col min="11520" max="11520" width="8.42578125" style="1" customWidth="1"/>
    <col min="11521" max="11521" width="9.7109375" style="1" customWidth="1"/>
    <col min="11522" max="11522" width="6.28515625" style="1" customWidth="1"/>
    <col min="11523" max="11527" width="0" style="1" hidden="1" customWidth="1"/>
    <col min="11528" max="11528" width="10.42578125" style="1" customWidth="1"/>
    <col min="11529" max="11529" width="0.140625" style="1" customWidth="1"/>
    <col min="11530" max="11530" width="11.42578125" style="1"/>
    <col min="11531" max="11531" width="6.5703125" style="1" customWidth="1"/>
    <col min="11532" max="11532" width="11.42578125" style="1"/>
    <col min="11533" max="11533" width="10.5703125" style="1" customWidth="1"/>
    <col min="11534" max="11534" width="9.7109375" style="1" customWidth="1"/>
    <col min="11535" max="11535" width="10.140625" style="1" customWidth="1"/>
    <col min="11536" max="11536" width="0.28515625" style="1" customWidth="1"/>
    <col min="11537" max="11537" width="3.140625" style="1" customWidth="1"/>
    <col min="11538" max="11765" width="11.42578125" style="1"/>
    <col min="11766" max="11766" width="5" style="1" customWidth="1"/>
    <col min="11767" max="11767" width="51.140625" style="1" customWidth="1"/>
    <col min="11768" max="11768" width="0.5703125" style="1" customWidth="1"/>
    <col min="11769" max="11769" width="0.28515625" style="1" customWidth="1"/>
    <col min="11770" max="11770" width="9.85546875" style="1" customWidth="1"/>
    <col min="11771" max="11771" width="0.42578125" style="1" customWidth="1"/>
    <col min="11772" max="11774" width="0" style="1" hidden="1" customWidth="1"/>
    <col min="11775" max="11775" width="0.28515625" style="1" customWidth="1"/>
    <col min="11776" max="11776" width="8.42578125" style="1" customWidth="1"/>
    <col min="11777" max="11777" width="9.7109375" style="1" customWidth="1"/>
    <col min="11778" max="11778" width="6.28515625" style="1" customWidth="1"/>
    <col min="11779" max="11783" width="0" style="1" hidden="1" customWidth="1"/>
    <col min="11784" max="11784" width="10.42578125" style="1" customWidth="1"/>
    <col min="11785" max="11785" width="0.140625" style="1" customWidth="1"/>
    <col min="11786" max="11786" width="11.42578125" style="1"/>
    <col min="11787" max="11787" width="6.5703125" style="1" customWidth="1"/>
    <col min="11788" max="11788" width="11.42578125" style="1"/>
    <col min="11789" max="11789" width="10.5703125" style="1" customWidth="1"/>
    <col min="11790" max="11790" width="9.7109375" style="1" customWidth="1"/>
    <col min="11791" max="11791" width="10.140625" style="1" customWidth="1"/>
    <col min="11792" max="11792" width="0.28515625" style="1" customWidth="1"/>
    <col min="11793" max="11793" width="3.140625" style="1" customWidth="1"/>
    <col min="11794" max="12021" width="11.42578125" style="1"/>
    <col min="12022" max="12022" width="5" style="1" customWidth="1"/>
    <col min="12023" max="12023" width="51.140625" style="1" customWidth="1"/>
    <col min="12024" max="12024" width="0.5703125" style="1" customWidth="1"/>
    <col min="12025" max="12025" width="0.28515625" style="1" customWidth="1"/>
    <col min="12026" max="12026" width="9.85546875" style="1" customWidth="1"/>
    <col min="12027" max="12027" width="0.42578125" style="1" customWidth="1"/>
    <col min="12028" max="12030" width="0" style="1" hidden="1" customWidth="1"/>
    <col min="12031" max="12031" width="0.28515625" style="1" customWidth="1"/>
    <col min="12032" max="12032" width="8.42578125" style="1" customWidth="1"/>
    <col min="12033" max="12033" width="9.7109375" style="1" customWidth="1"/>
    <col min="12034" max="12034" width="6.28515625" style="1" customWidth="1"/>
    <col min="12035" max="12039" width="0" style="1" hidden="1" customWidth="1"/>
    <col min="12040" max="12040" width="10.42578125" style="1" customWidth="1"/>
    <col min="12041" max="12041" width="0.140625" style="1" customWidth="1"/>
    <col min="12042" max="12042" width="11.42578125" style="1"/>
    <col min="12043" max="12043" width="6.5703125" style="1" customWidth="1"/>
    <col min="12044" max="12044" width="11.42578125" style="1"/>
    <col min="12045" max="12045" width="10.5703125" style="1" customWidth="1"/>
    <col min="12046" max="12046" width="9.7109375" style="1" customWidth="1"/>
    <col min="12047" max="12047" width="10.140625" style="1" customWidth="1"/>
    <col min="12048" max="12048" width="0.28515625" style="1" customWidth="1"/>
    <col min="12049" max="12049" width="3.140625" style="1" customWidth="1"/>
    <col min="12050" max="12277" width="11.42578125" style="1"/>
    <col min="12278" max="12278" width="5" style="1" customWidth="1"/>
    <col min="12279" max="12279" width="51.140625" style="1" customWidth="1"/>
    <col min="12280" max="12280" width="0.5703125" style="1" customWidth="1"/>
    <col min="12281" max="12281" width="0.28515625" style="1" customWidth="1"/>
    <col min="12282" max="12282" width="9.85546875" style="1" customWidth="1"/>
    <col min="12283" max="12283" width="0.42578125" style="1" customWidth="1"/>
    <col min="12284" max="12286" width="0" style="1" hidden="1" customWidth="1"/>
    <col min="12287" max="12287" width="0.28515625" style="1" customWidth="1"/>
    <col min="12288" max="12288" width="8.42578125" style="1" customWidth="1"/>
    <col min="12289" max="12289" width="9.7109375" style="1" customWidth="1"/>
    <col min="12290" max="12290" width="6.28515625" style="1" customWidth="1"/>
    <col min="12291" max="12295" width="0" style="1" hidden="1" customWidth="1"/>
    <col min="12296" max="12296" width="10.42578125" style="1" customWidth="1"/>
    <col min="12297" max="12297" width="0.140625" style="1" customWidth="1"/>
    <col min="12298" max="12298" width="11.42578125" style="1"/>
    <col min="12299" max="12299" width="6.5703125" style="1" customWidth="1"/>
    <col min="12300" max="12300" width="11.42578125" style="1"/>
    <col min="12301" max="12301" width="10.5703125" style="1" customWidth="1"/>
    <col min="12302" max="12302" width="9.7109375" style="1" customWidth="1"/>
    <col min="12303" max="12303" width="10.140625" style="1" customWidth="1"/>
    <col min="12304" max="12304" width="0.28515625" style="1" customWidth="1"/>
    <col min="12305" max="12305" width="3.140625" style="1" customWidth="1"/>
    <col min="12306" max="12533" width="11.42578125" style="1"/>
    <col min="12534" max="12534" width="5" style="1" customWidth="1"/>
    <col min="12535" max="12535" width="51.140625" style="1" customWidth="1"/>
    <col min="12536" max="12536" width="0.5703125" style="1" customWidth="1"/>
    <col min="12537" max="12537" width="0.28515625" style="1" customWidth="1"/>
    <col min="12538" max="12538" width="9.85546875" style="1" customWidth="1"/>
    <col min="12539" max="12539" width="0.42578125" style="1" customWidth="1"/>
    <col min="12540" max="12542" width="0" style="1" hidden="1" customWidth="1"/>
    <col min="12543" max="12543" width="0.28515625" style="1" customWidth="1"/>
    <col min="12544" max="12544" width="8.42578125" style="1" customWidth="1"/>
    <col min="12545" max="12545" width="9.7109375" style="1" customWidth="1"/>
    <col min="12546" max="12546" width="6.28515625" style="1" customWidth="1"/>
    <col min="12547" max="12551" width="0" style="1" hidden="1" customWidth="1"/>
    <col min="12552" max="12552" width="10.42578125" style="1" customWidth="1"/>
    <col min="12553" max="12553" width="0.140625" style="1" customWidth="1"/>
    <col min="12554" max="12554" width="11.42578125" style="1"/>
    <col min="12555" max="12555" width="6.5703125" style="1" customWidth="1"/>
    <col min="12556" max="12556" width="11.42578125" style="1"/>
    <col min="12557" max="12557" width="10.5703125" style="1" customWidth="1"/>
    <col min="12558" max="12558" width="9.7109375" style="1" customWidth="1"/>
    <col min="12559" max="12559" width="10.140625" style="1" customWidth="1"/>
    <col min="12560" max="12560" width="0.28515625" style="1" customWidth="1"/>
    <col min="12561" max="12561" width="3.140625" style="1" customWidth="1"/>
    <col min="12562" max="12789" width="11.42578125" style="1"/>
    <col min="12790" max="12790" width="5" style="1" customWidth="1"/>
    <col min="12791" max="12791" width="51.140625" style="1" customWidth="1"/>
    <col min="12792" max="12792" width="0.5703125" style="1" customWidth="1"/>
    <col min="12793" max="12793" width="0.28515625" style="1" customWidth="1"/>
    <col min="12794" max="12794" width="9.85546875" style="1" customWidth="1"/>
    <col min="12795" max="12795" width="0.42578125" style="1" customWidth="1"/>
    <col min="12796" max="12798" width="0" style="1" hidden="1" customWidth="1"/>
    <col min="12799" max="12799" width="0.28515625" style="1" customWidth="1"/>
    <col min="12800" max="12800" width="8.42578125" style="1" customWidth="1"/>
    <col min="12801" max="12801" width="9.7109375" style="1" customWidth="1"/>
    <col min="12802" max="12802" width="6.28515625" style="1" customWidth="1"/>
    <col min="12803" max="12807" width="0" style="1" hidden="1" customWidth="1"/>
    <col min="12808" max="12808" width="10.42578125" style="1" customWidth="1"/>
    <col min="12809" max="12809" width="0.140625" style="1" customWidth="1"/>
    <col min="12810" max="12810" width="11.42578125" style="1"/>
    <col min="12811" max="12811" width="6.5703125" style="1" customWidth="1"/>
    <col min="12812" max="12812" width="11.42578125" style="1"/>
    <col min="12813" max="12813" width="10.5703125" style="1" customWidth="1"/>
    <col min="12814" max="12814" width="9.7109375" style="1" customWidth="1"/>
    <col min="12815" max="12815" width="10.140625" style="1" customWidth="1"/>
    <col min="12816" max="12816" width="0.28515625" style="1" customWidth="1"/>
    <col min="12817" max="12817" width="3.140625" style="1" customWidth="1"/>
    <col min="12818" max="13045" width="11.42578125" style="1"/>
    <col min="13046" max="13046" width="5" style="1" customWidth="1"/>
    <col min="13047" max="13047" width="51.140625" style="1" customWidth="1"/>
    <col min="13048" max="13048" width="0.5703125" style="1" customWidth="1"/>
    <col min="13049" max="13049" width="0.28515625" style="1" customWidth="1"/>
    <col min="13050" max="13050" width="9.85546875" style="1" customWidth="1"/>
    <col min="13051" max="13051" width="0.42578125" style="1" customWidth="1"/>
    <col min="13052" max="13054" width="0" style="1" hidden="1" customWidth="1"/>
    <col min="13055" max="13055" width="0.28515625" style="1" customWidth="1"/>
    <col min="13056" max="13056" width="8.42578125" style="1" customWidth="1"/>
    <col min="13057" max="13057" width="9.7109375" style="1" customWidth="1"/>
    <col min="13058" max="13058" width="6.28515625" style="1" customWidth="1"/>
    <col min="13059" max="13063" width="0" style="1" hidden="1" customWidth="1"/>
    <col min="13064" max="13064" width="10.42578125" style="1" customWidth="1"/>
    <col min="13065" max="13065" width="0.140625" style="1" customWidth="1"/>
    <col min="13066" max="13066" width="11.42578125" style="1"/>
    <col min="13067" max="13067" width="6.5703125" style="1" customWidth="1"/>
    <col min="13068" max="13068" width="11.42578125" style="1"/>
    <col min="13069" max="13069" width="10.5703125" style="1" customWidth="1"/>
    <col min="13070" max="13070" width="9.7109375" style="1" customWidth="1"/>
    <col min="13071" max="13071" width="10.140625" style="1" customWidth="1"/>
    <col min="13072" max="13072" width="0.28515625" style="1" customWidth="1"/>
    <col min="13073" max="13073" width="3.140625" style="1" customWidth="1"/>
    <col min="13074" max="13301" width="11.42578125" style="1"/>
    <col min="13302" max="13302" width="5" style="1" customWidth="1"/>
    <col min="13303" max="13303" width="51.140625" style="1" customWidth="1"/>
    <col min="13304" max="13304" width="0.5703125" style="1" customWidth="1"/>
    <col min="13305" max="13305" width="0.28515625" style="1" customWidth="1"/>
    <col min="13306" max="13306" width="9.85546875" style="1" customWidth="1"/>
    <col min="13307" max="13307" width="0.42578125" style="1" customWidth="1"/>
    <col min="13308" max="13310" width="0" style="1" hidden="1" customWidth="1"/>
    <col min="13311" max="13311" width="0.28515625" style="1" customWidth="1"/>
    <col min="13312" max="13312" width="8.42578125" style="1" customWidth="1"/>
    <col min="13313" max="13313" width="9.7109375" style="1" customWidth="1"/>
    <col min="13314" max="13314" width="6.28515625" style="1" customWidth="1"/>
    <col min="13315" max="13319" width="0" style="1" hidden="1" customWidth="1"/>
    <col min="13320" max="13320" width="10.42578125" style="1" customWidth="1"/>
    <col min="13321" max="13321" width="0.140625" style="1" customWidth="1"/>
    <col min="13322" max="13322" width="11.42578125" style="1"/>
    <col min="13323" max="13323" width="6.5703125" style="1" customWidth="1"/>
    <col min="13324" max="13324" width="11.42578125" style="1"/>
    <col min="13325" max="13325" width="10.5703125" style="1" customWidth="1"/>
    <col min="13326" max="13326" width="9.7109375" style="1" customWidth="1"/>
    <col min="13327" max="13327" width="10.140625" style="1" customWidth="1"/>
    <col min="13328" max="13328" width="0.28515625" style="1" customWidth="1"/>
    <col min="13329" max="13329" width="3.140625" style="1" customWidth="1"/>
    <col min="13330" max="13557" width="11.42578125" style="1"/>
    <col min="13558" max="13558" width="5" style="1" customWidth="1"/>
    <col min="13559" max="13559" width="51.140625" style="1" customWidth="1"/>
    <col min="13560" max="13560" width="0.5703125" style="1" customWidth="1"/>
    <col min="13561" max="13561" width="0.28515625" style="1" customWidth="1"/>
    <col min="13562" max="13562" width="9.85546875" style="1" customWidth="1"/>
    <col min="13563" max="13563" width="0.42578125" style="1" customWidth="1"/>
    <col min="13564" max="13566" width="0" style="1" hidden="1" customWidth="1"/>
    <col min="13567" max="13567" width="0.28515625" style="1" customWidth="1"/>
    <col min="13568" max="13568" width="8.42578125" style="1" customWidth="1"/>
    <col min="13569" max="13569" width="9.7109375" style="1" customWidth="1"/>
    <col min="13570" max="13570" width="6.28515625" style="1" customWidth="1"/>
    <col min="13571" max="13575" width="0" style="1" hidden="1" customWidth="1"/>
    <col min="13576" max="13576" width="10.42578125" style="1" customWidth="1"/>
    <col min="13577" max="13577" width="0.140625" style="1" customWidth="1"/>
    <col min="13578" max="13578" width="11.42578125" style="1"/>
    <col min="13579" max="13579" width="6.5703125" style="1" customWidth="1"/>
    <col min="13580" max="13580" width="11.42578125" style="1"/>
    <col min="13581" max="13581" width="10.5703125" style="1" customWidth="1"/>
    <col min="13582" max="13582" width="9.7109375" style="1" customWidth="1"/>
    <col min="13583" max="13583" width="10.140625" style="1" customWidth="1"/>
    <col min="13584" max="13584" width="0.28515625" style="1" customWidth="1"/>
    <col min="13585" max="13585" width="3.140625" style="1" customWidth="1"/>
    <col min="13586" max="13813" width="11.42578125" style="1"/>
    <col min="13814" max="13814" width="5" style="1" customWidth="1"/>
    <col min="13815" max="13815" width="51.140625" style="1" customWidth="1"/>
    <col min="13816" max="13816" width="0.5703125" style="1" customWidth="1"/>
    <col min="13817" max="13817" width="0.28515625" style="1" customWidth="1"/>
    <col min="13818" max="13818" width="9.85546875" style="1" customWidth="1"/>
    <col min="13819" max="13819" width="0.42578125" style="1" customWidth="1"/>
    <col min="13820" max="13822" width="0" style="1" hidden="1" customWidth="1"/>
    <col min="13823" max="13823" width="0.28515625" style="1" customWidth="1"/>
    <col min="13824" max="13824" width="8.42578125" style="1" customWidth="1"/>
    <col min="13825" max="13825" width="9.7109375" style="1" customWidth="1"/>
    <col min="13826" max="13826" width="6.28515625" style="1" customWidth="1"/>
    <col min="13827" max="13831" width="0" style="1" hidden="1" customWidth="1"/>
    <col min="13832" max="13832" width="10.42578125" style="1" customWidth="1"/>
    <col min="13833" max="13833" width="0.140625" style="1" customWidth="1"/>
    <col min="13834" max="13834" width="11.42578125" style="1"/>
    <col min="13835" max="13835" width="6.5703125" style="1" customWidth="1"/>
    <col min="13836" max="13836" width="11.42578125" style="1"/>
    <col min="13837" max="13837" width="10.5703125" style="1" customWidth="1"/>
    <col min="13838" max="13838" width="9.7109375" style="1" customWidth="1"/>
    <col min="13839" max="13839" width="10.140625" style="1" customWidth="1"/>
    <col min="13840" max="13840" width="0.28515625" style="1" customWidth="1"/>
    <col min="13841" max="13841" width="3.140625" style="1" customWidth="1"/>
    <col min="13842" max="14069" width="11.42578125" style="1"/>
    <col min="14070" max="14070" width="5" style="1" customWidth="1"/>
    <col min="14071" max="14071" width="51.140625" style="1" customWidth="1"/>
    <col min="14072" max="14072" width="0.5703125" style="1" customWidth="1"/>
    <col min="14073" max="14073" width="0.28515625" style="1" customWidth="1"/>
    <col min="14074" max="14074" width="9.85546875" style="1" customWidth="1"/>
    <col min="14075" max="14075" width="0.42578125" style="1" customWidth="1"/>
    <col min="14076" max="14078" width="0" style="1" hidden="1" customWidth="1"/>
    <col min="14079" max="14079" width="0.28515625" style="1" customWidth="1"/>
    <col min="14080" max="14080" width="8.42578125" style="1" customWidth="1"/>
    <col min="14081" max="14081" width="9.7109375" style="1" customWidth="1"/>
    <col min="14082" max="14082" width="6.28515625" style="1" customWidth="1"/>
    <col min="14083" max="14087" width="0" style="1" hidden="1" customWidth="1"/>
    <col min="14088" max="14088" width="10.42578125" style="1" customWidth="1"/>
    <col min="14089" max="14089" width="0.140625" style="1" customWidth="1"/>
    <col min="14090" max="14090" width="11.42578125" style="1"/>
    <col min="14091" max="14091" width="6.5703125" style="1" customWidth="1"/>
    <col min="14092" max="14092" width="11.42578125" style="1"/>
    <col min="14093" max="14093" width="10.5703125" style="1" customWidth="1"/>
    <col min="14094" max="14094" width="9.7109375" style="1" customWidth="1"/>
    <col min="14095" max="14095" width="10.140625" style="1" customWidth="1"/>
    <col min="14096" max="14096" width="0.28515625" style="1" customWidth="1"/>
    <col min="14097" max="14097" width="3.140625" style="1" customWidth="1"/>
    <col min="14098" max="14325" width="11.42578125" style="1"/>
    <col min="14326" max="14326" width="5" style="1" customWidth="1"/>
    <col min="14327" max="14327" width="51.140625" style="1" customWidth="1"/>
    <col min="14328" max="14328" width="0.5703125" style="1" customWidth="1"/>
    <col min="14329" max="14329" width="0.28515625" style="1" customWidth="1"/>
    <col min="14330" max="14330" width="9.85546875" style="1" customWidth="1"/>
    <col min="14331" max="14331" width="0.42578125" style="1" customWidth="1"/>
    <col min="14332" max="14334" width="0" style="1" hidden="1" customWidth="1"/>
    <col min="14335" max="14335" width="0.28515625" style="1" customWidth="1"/>
    <col min="14336" max="14336" width="8.42578125" style="1" customWidth="1"/>
    <col min="14337" max="14337" width="9.7109375" style="1" customWidth="1"/>
    <col min="14338" max="14338" width="6.28515625" style="1" customWidth="1"/>
    <col min="14339" max="14343" width="0" style="1" hidden="1" customWidth="1"/>
    <col min="14344" max="14344" width="10.42578125" style="1" customWidth="1"/>
    <col min="14345" max="14345" width="0.140625" style="1" customWidth="1"/>
    <col min="14346" max="14346" width="11.42578125" style="1"/>
    <col min="14347" max="14347" width="6.5703125" style="1" customWidth="1"/>
    <col min="14348" max="14348" width="11.42578125" style="1"/>
    <col min="14349" max="14349" width="10.5703125" style="1" customWidth="1"/>
    <col min="14350" max="14350" width="9.7109375" style="1" customWidth="1"/>
    <col min="14351" max="14351" width="10.140625" style="1" customWidth="1"/>
    <col min="14352" max="14352" width="0.28515625" style="1" customWidth="1"/>
    <col min="14353" max="14353" width="3.140625" style="1" customWidth="1"/>
    <col min="14354" max="14581" width="11.42578125" style="1"/>
    <col min="14582" max="14582" width="5" style="1" customWidth="1"/>
    <col min="14583" max="14583" width="51.140625" style="1" customWidth="1"/>
    <col min="14584" max="14584" width="0.5703125" style="1" customWidth="1"/>
    <col min="14585" max="14585" width="0.28515625" style="1" customWidth="1"/>
    <col min="14586" max="14586" width="9.85546875" style="1" customWidth="1"/>
    <col min="14587" max="14587" width="0.42578125" style="1" customWidth="1"/>
    <col min="14588" max="14590" width="0" style="1" hidden="1" customWidth="1"/>
    <col min="14591" max="14591" width="0.28515625" style="1" customWidth="1"/>
    <col min="14592" max="14592" width="8.42578125" style="1" customWidth="1"/>
    <col min="14593" max="14593" width="9.7109375" style="1" customWidth="1"/>
    <col min="14594" max="14594" width="6.28515625" style="1" customWidth="1"/>
    <col min="14595" max="14599" width="0" style="1" hidden="1" customWidth="1"/>
    <col min="14600" max="14600" width="10.42578125" style="1" customWidth="1"/>
    <col min="14601" max="14601" width="0.140625" style="1" customWidth="1"/>
    <col min="14602" max="14602" width="11.42578125" style="1"/>
    <col min="14603" max="14603" width="6.5703125" style="1" customWidth="1"/>
    <col min="14604" max="14604" width="11.42578125" style="1"/>
    <col min="14605" max="14605" width="10.5703125" style="1" customWidth="1"/>
    <col min="14606" max="14606" width="9.7109375" style="1" customWidth="1"/>
    <col min="14607" max="14607" width="10.140625" style="1" customWidth="1"/>
    <col min="14608" max="14608" width="0.28515625" style="1" customWidth="1"/>
    <col min="14609" max="14609" width="3.140625" style="1" customWidth="1"/>
    <col min="14610" max="14837" width="11.42578125" style="1"/>
    <col min="14838" max="14838" width="5" style="1" customWidth="1"/>
    <col min="14839" max="14839" width="51.140625" style="1" customWidth="1"/>
    <col min="14840" max="14840" width="0.5703125" style="1" customWidth="1"/>
    <col min="14841" max="14841" width="0.28515625" style="1" customWidth="1"/>
    <col min="14842" max="14842" width="9.85546875" style="1" customWidth="1"/>
    <col min="14843" max="14843" width="0.42578125" style="1" customWidth="1"/>
    <col min="14844" max="14846" width="0" style="1" hidden="1" customWidth="1"/>
    <col min="14847" max="14847" width="0.28515625" style="1" customWidth="1"/>
    <col min="14848" max="14848" width="8.42578125" style="1" customWidth="1"/>
    <col min="14849" max="14849" width="9.7109375" style="1" customWidth="1"/>
    <col min="14850" max="14850" width="6.28515625" style="1" customWidth="1"/>
    <col min="14851" max="14855" width="0" style="1" hidden="1" customWidth="1"/>
    <col min="14856" max="14856" width="10.42578125" style="1" customWidth="1"/>
    <col min="14857" max="14857" width="0.140625" style="1" customWidth="1"/>
    <col min="14858" max="14858" width="11.42578125" style="1"/>
    <col min="14859" max="14859" width="6.5703125" style="1" customWidth="1"/>
    <col min="14860" max="14860" width="11.42578125" style="1"/>
    <col min="14861" max="14861" width="10.5703125" style="1" customWidth="1"/>
    <col min="14862" max="14862" width="9.7109375" style="1" customWidth="1"/>
    <col min="14863" max="14863" width="10.140625" style="1" customWidth="1"/>
    <col min="14864" max="14864" width="0.28515625" style="1" customWidth="1"/>
    <col min="14865" max="14865" width="3.140625" style="1" customWidth="1"/>
    <col min="14866" max="15093" width="11.42578125" style="1"/>
    <col min="15094" max="15094" width="5" style="1" customWidth="1"/>
    <col min="15095" max="15095" width="51.140625" style="1" customWidth="1"/>
    <col min="15096" max="15096" width="0.5703125" style="1" customWidth="1"/>
    <col min="15097" max="15097" width="0.28515625" style="1" customWidth="1"/>
    <col min="15098" max="15098" width="9.85546875" style="1" customWidth="1"/>
    <col min="15099" max="15099" width="0.42578125" style="1" customWidth="1"/>
    <col min="15100" max="15102" width="0" style="1" hidden="1" customWidth="1"/>
    <col min="15103" max="15103" width="0.28515625" style="1" customWidth="1"/>
    <col min="15104" max="15104" width="8.42578125" style="1" customWidth="1"/>
    <col min="15105" max="15105" width="9.7109375" style="1" customWidth="1"/>
    <col min="15106" max="15106" width="6.28515625" style="1" customWidth="1"/>
    <col min="15107" max="15111" width="0" style="1" hidden="1" customWidth="1"/>
    <col min="15112" max="15112" width="10.42578125" style="1" customWidth="1"/>
    <col min="15113" max="15113" width="0.140625" style="1" customWidth="1"/>
    <col min="15114" max="15114" width="11.42578125" style="1"/>
    <col min="15115" max="15115" width="6.5703125" style="1" customWidth="1"/>
    <col min="15116" max="15116" width="11.42578125" style="1"/>
    <col min="15117" max="15117" width="10.5703125" style="1" customWidth="1"/>
    <col min="15118" max="15118" width="9.7109375" style="1" customWidth="1"/>
    <col min="15119" max="15119" width="10.140625" style="1" customWidth="1"/>
    <col min="15120" max="15120" width="0.28515625" style="1" customWidth="1"/>
    <col min="15121" max="15121" width="3.140625" style="1" customWidth="1"/>
    <col min="15122" max="15349" width="11.42578125" style="1"/>
    <col min="15350" max="15350" width="5" style="1" customWidth="1"/>
    <col min="15351" max="15351" width="51.140625" style="1" customWidth="1"/>
    <col min="15352" max="15352" width="0.5703125" style="1" customWidth="1"/>
    <col min="15353" max="15353" width="0.28515625" style="1" customWidth="1"/>
    <col min="15354" max="15354" width="9.85546875" style="1" customWidth="1"/>
    <col min="15355" max="15355" width="0.42578125" style="1" customWidth="1"/>
    <col min="15356" max="15358" width="0" style="1" hidden="1" customWidth="1"/>
    <col min="15359" max="15359" width="0.28515625" style="1" customWidth="1"/>
    <col min="15360" max="15360" width="8.42578125" style="1" customWidth="1"/>
    <col min="15361" max="15361" width="9.7109375" style="1" customWidth="1"/>
    <col min="15362" max="15362" width="6.28515625" style="1" customWidth="1"/>
    <col min="15363" max="15367" width="0" style="1" hidden="1" customWidth="1"/>
    <col min="15368" max="15368" width="10.42578125" style="1" customWidth="1"/>
    <col min="15369" max="15369" width="0.140625" style="1" customWidth="1"/>
    <col min="15370" max="15370" width="11.42578125" style="1"/>
    <col min="15371" max="15371" width="6.5703125" style="1" customWidth="1"/>
    <col min="15372" max="15372" width="11.42578125" style="1"/>
    <col min="15373" max="15373" width="10.5703125" style="1" customWidth="1"/>
    <col min="15374" max="15374" width="9.7109375" style="1" customWidth="1"/>
    <col min="15375" max="15375" width="10.140625" style="1" customWidth="1"/>
    <col min="15376" max="15376" width="0.28515625" style="1" customWidth="1"/>
    <col min="15377" max="15377" width="3.140625" style="1" customWidth="1"/>
    <col min="15378" max="15605" width="11.42578125" style="1"/>
    <col min="15606" max="15606" width="5" style="1" customWidth="1"/>
    <col min="15607" max="15607" width="51.140625" style="1" customWidth="1"/>
    <col min="15608" max="15608" width="0.5703125" style="1" customWidth="1"/>
    <col min="15609" max="15609" width="0.28515625" style="1" customWidth="1"/>
    <col min="15610" max="15610" width="9.85546875" style="1" customWidth="1"/>
    <col min="15611" max="15611" width="0.42578125" style="1" customWidth="1"/>
    <col min="15612" max="15614" width="0" style="1" hidden="1" customWidth="1"/>
    <col min="15615" max="15615" width="0.28515625" style="1" customWidth="1"/>
    <col min="15616" max="15616" width="8.42578125" style="1" customWidth="1"/>
    <col min="15617" max="15617" width="9.7109375" style="1" customWidth="1"/>
    <col min="15618" max="15618" width="6.28515625" style="1" customWidth="1"/>
    <col min="15619" max="15623" width="0" style="1" hidden="1" customWidth="1"/>
    <col min="15624" max="15624" width="10.42578125" style="1" customWidth="1"/>
    <col min="15625" max="15625" width="0.140625" style="1" customWidth="1"/>
    <col min="15626" max="15626" width="11.42578125" style="1"/>
    <col min="15627" max="15627" width="6.5703125" style="1" customWidth="1"/>
    <col min="15628" max="15628" width="11.42578125" style="1"/>
    <col min="15629" max="15629" width="10.5703125" style="1" customWidth="1"/>
    <col min="15630" max="15630" width="9.7109375" style="1" customWidth="1"/>
    <col min="15631" max="15631" width="10.140625" style="1" customWidth="1"/>
    <col min="15632" max="15632" width="0.28515625" style="1" customWidth="1"/>
    <col min="15633" max="15633" width="3.140625" style="1" customWidth="1"/>
    <col min="15634" max="15861" width="11.42578125" style="1"/>
    <col min="15862" max="15862" width="5" style="1" customWidth="1"/>
    <col min="15863" max="15863" width="51.140625" style="1" customWidth="1"/>
    <col min="15864" max="15864" width="0.5703125" style="1" customWidth="1"/>
    <col min="15865" max="15865" width="0.28515625" style="1" customWidth="1"/>
    <col min="15866" max="15866" width="9.85546875" style="1" customWidth="1"/>
    <col min="15867" max="15867" width="0.42578125" style="1" customWidth="1"/>
    <col min="15868" max="15870" width="0" style="1" hidden="1" customWidth="1"/>
    <col min="15871" max="15871" width="0.28515625" style="1" customWidth="1"/>
    <col min="15872" max="15872" width="8.42578125" style="1" customWidth="1"/>
    <col min="15873" max="15873" width="9.7109375" style="1" customWidth="1"/>
    <col min="15874" max="15874" width="6.28515625" style="1" customWidth="1"/>
    <col min="15875" max="15879" width="0" style="1" hidden="1" customWidth="1"/>
    <col min="15880" max="15880" width="10.42578125" style="1" customWidth="1"/>
    <col min="15881" max="15881" width="0.140625" style="1" customWidth="1"/>
    <col min="15882" max="15882" width="11.42578125" style="1"/>
    <col min="15883" max="15883" width="6.5703125" style="1" customWidth="1"/>
    <col min="15884" max="15884" width="11.42578125" style="1"/>
    <col min="15885" max="15885" width="10.5703125" style="1" customWidth="1"/>
    <col min="15886" max="15886" width="9.7109375" style="1" customWidth="1"/>
    <col min="15887" max="15887" width="10.140625" style="1" customWidth="1"/>
    <col min="15888" max="15888" width="0.28515625" style="1" customWidth="1"/>
    <col min="15889" max="15889" width="3.140625" style="1" customWidth="1"/>
    <col min="15890" max="16117" width="11.42578125" style="1"/>
    <col min="16118" max="16118" width="5" style="1" customWidth="1"/>
    <col min="16119" max="16119" width="51.140625" style="1" customWidth="1"/>
    <col min="16120" max="16120" width="0.5703125" style="1" customWidth="1"/>
    <col min="16121" max="16121" width="0.28515625" style="1" customWidth="1"/>
    <col min="16122" max="16122" width="9.85546875" style="1" customWidth="1"/>
    <col min="16123" max="16123" width="0.42578125" style="1" customWidth="1"/>
    <col min="16124" max="16126" width="0" style="1" hidden="1" customWidth="1"/>
    <col min="16127" max="16127" width="0.28515625" style="1" customWidth="1"/>
    <col min="16128" max="16128" width="8.42578125" style="1" customWidth="1"/>
    <col min="16129" max="16129" width="9.7109375" style="1" customWidth="1"/>
    <col min="16130" max="16130" width="6.28515625" style="1" customWidth="1"/>
    <col min="16131" max="16135" width="0" style="1" hidden="1" customWidth="1"/>
    <col min="16136" max="16136" width="10.42578125" style="1" customWidth="1"/>
    <col min="16137" max="16137" width="0.140625" style="1" customWidth="1"/>
    <col min="16138" max="16138" width="11.42578125" style="1"/>
    <col min="16139" max="16139" width="6.5703125" style="1" customWidth="1"/>
    <col min="16140" max="16140" width="11.42578125" style="1"/>
    <col min="16141" max="16141" width="10.5703125" style="1" customWidth="1"/>
    <col min="16142" max="16142" width="9.7109375" style="1" customWidth="1"/>
    <col min="16143" max="16143" width="10.140625" style="1" customWidth="1"/>
    <col min="16144" max="16144" width="0.28515625" style="1" customWidth="1"/>
    <col min="16145" max="16145" width="3.140625" style="1" customWidth="1"/>
    <col min="16146" max="16384" width="11.42578125" style="1"/>
  </cols>
  <sheetData>
    <row r="1" spans="1:32" x14ac:dyDescent="0.2">
      <c r="B1" s="69" t="s">
        <v>0</v>
      </c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  <c r="X1" s="69"/>
      <c r="Y1" s="69"/>
      <c r="Z1" s="69"/>
      <c r="AA1" s="69"/>
      <c r="AB1" s="69"/>
      <c r="AC1" s="69"/>
      <c r="AD1" s="69"/>
      <c r="AE1" s="69"/>
      <c r="AF1" s="69"/>
    </row>
    <row r="2" spans="1:32" x14ac:dyDescent="0.2">
      <c r="B2" s="69" t="s">
        <v>120</v>
      </c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</row>
    <row r="3" spans="1:32" x14ac:dyDescent="0.2">
      <c r="B3" s="69" t="s">
        <v>1</v>
      </c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  <c r="Z3" s="69"/>
      <c r="AA3" s="69"/>
      <c r="AB3" s="69"/>
      <c r="AC3" s="69"/>
      <c r="AD3" s="69"/>
      <c r="AE3" s="69"/>
      <c r="AF3" s="69"/>
    </row>
    <row r="4" spans="1:32" x14ac:dyDescent="0.2">
      <c r="B4" s="55"/>
      <c r="C4" s="55"/>
      <c r="D4" s="55"/>
      <c r="E4" s="55"/>
      <c r="F4" s="3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9"/>
      <c r="V4" s="60"/>
      <c r="W4" s="62"/>
      <c r="X4" s="63"/>
      <c r="Y4" s="67"/>
      <c r="Z4" s="68"/>
      <c r="AA4" s="55"/>
      <c r="AB4" s="55"/>
      <c r="AC4" s="55"/>
      <c r="AD4" s="55"/>
      <c r="AE4" s="55"/>
      <c r="AF4" s="55"/>
    </row>
    <row r="5" spans="1:32" s="4" customFormat="1" x14ac:dyDescent="0.2">
      <c r="C5" s="5"/>
      <c r="D5" s="6" t="s">
        <v>2</v>
      </c>
      <c r="E5" s="6" t="s">
        <v>3</v>
      </c>
      <c r="F5" s="7" t="s">
        <v>4</v>
      </c>
      <c r="G5" s="6" t="s">
        <v>5</v>
      </c>
      <c r="H5" s="6" t="s">
        <v>6</v>
      </c>
      <c r="I5" s="6" t="s">
        <v>7</v>
      </c>
      <c r="J5" s="6" t="s">
        <v>8</v>
      </c>
      <c r="K5" s="6" t="s">
        <v>9</v>
      </c>
      <c r="L5" s="6" t="s">
        <v>10</v>
      </c>
      <c r="M5" s="6" t="s">
        <v>11</v>
      </c>
      <c r="N5" s="6" t="s">
        <v>12</v>
      </c>
      <c r="O5" s="6" t="s">
        <v>13</v>
      </c>
      <c r="P5" s="6" t="s">
        <v>2</v>
      </c>
      <c r="Q5" s="6" t="s">
        <v>105</v>
      </c>
      <c r="R5" s="6" t="s">
        <v>4</v>
      </c>
      <c r="S5" s="6" t="s">
        <v>107</v>
      </c>
      <c r="T5" s="6" t="s">
        <v>6</v>
      </c>
      <c r="U5" s="6" t="s">
        <v>7</v>
      </c>
      <c r="V5" s="6" t="s">
        <v>113</v>
      </c>
      <c r="W5" s="6" t="s">
        <v>114</v>
      </c>
      <c r="X5" s="6" t="s">
        <v>115</v>
      </c>
      <c r="Y5" s="6" t="s">
        <v>116</v>
      </c>
      <c r="Z5" s="6" t="s">
        <v>119</v>
      </c>
      <c r="AA5" s="6"/>
      <c r="AB5" s="6"/>
      <c r="AC5" s="8" t="s">
        <v>14</v>
      </c>
      <c r="AD5" s="6"/>
      <c r="AE5" s="8" t="s">
        <v>14</v>
      </c>
      <c r="AF5" s="6"/>
    </row>
    <row r="6" spans="1:32" s="4" customFormat="1" ht="21.75" customHeight="1" x14ac:dyDescent="0.2">
      <c r="A6" s="4" t="s">
        <v>15</v>
      </c>
      <c r="B6" s="6"/>
      <c r="C6" s="9"/>
      <c r="D6" s="10" t="s">
        <v>16</v>
      </c>
      <c r="E6" s="10" t="s">
        <v>17</v>
      </c>
      <c r="F6" s="10" t="s">
        <v>17</v>
      </c>
      <c r="G6" s="10" t="s">
        <v>17</v>
      </c>
      <c r="H6" s="10" t="s">
        <v>17</v>
      </c>
      <c r="I6" s="10" t="s">
        <v>17</v>
      </c>
      <c r="J6" s="10" t="s">
        <v>17</v>
      </c>
      <c r="K6" s="10" t="s">
        <v>17</v>
      </c>
      <c r="L6" s="10" t="s">
        <v>17</v>
      </c>
      <c r="M6" s="10" t="s">
        <v>17</v>
      </c>
      <c r="N6" s="10" t="s">
        <v>17</v>
      </c>
      <c r="O6" s="10" t="s">
        <v>17</v>
      </c>
      <c r="P6" s="10" t="s">
        <v>17</v>
      </c>
      <c r="Q6" s="10" t="s">
        <v>104</v>
      </c>
      <c r="R6" s="10" t="s">
        <v>104</v>
      </c>
      <c r="S6" s="10" t="s">
        <v>104</v>
      </c>
      <c r="T6" s="10" t="s">
        <v>104</v>
      </c>
      <c r="U6" s="10" t="s">
        <v>104</v>
      </c>
      <c r="V6" s="10" t="s">
        <v>104</v>
      </c>
      <c r="W6" s="10" t="s">
        <v>104</v>
      </c>
      <c r="X6" s="10" t="s">
        <v>104</v>
      </c>
      <c r="Y6" s="10" t="s">
        <v>104</v>
      </c>
      <c r="Z6" s="10" t="s">
        <v>104</v>
      </c>
      <c r="AA6" s="10" t="s">
        <v>18</v>
      </c>
      <c r="AB6" s="10" t="s">
        <v>19</v>
      </c>
      <c r="AC6" s="11" t="s">
        <v>104</v>
      </c>
      <c r="AD6" s="10" t="s">
        <v>19</v>
      </c>
      <c r="AE6" s="11" t="s">
        <v>17</v>
      </c>
      <c r="AF6" s="10" t="s">
        <v>19</v>
      </c>
    </row>
    <row r="7" spans="1:32" x14ac:dyDescent="0.2">
      <c r="C7" s="5" t="s">
        <v>20</v>
      </c>
    </row>
    <row r="8" spans="1:32" ht="14.25" customHeight="1" x14ac:dyDescent="0.2">
      <c r="A8" s="13" t="s">
        <v>21</v>
      </c>
      <c r="C8" s="14" t="s">
        <v>22</v>
      </c>
      <c r="D8" s="15">
        <f>629-D9</f>
        <v>529</v>
      </c>
      <c r="E8" s="15">
        <v>532</v>
      </c>
      <c r="F8" s="16">
        <f>531-85</f>
        <v>446</v>
      </c>
      <c r="G8" s="15">
        <f>741-86</f>
        <v>655</v>
      </c>
      <c r="H8" s="15">
        <v>809</v>
      </c>
      <c r="I8" s="15">
        <f>607-I9</f>
        <v>519</v>
      </c>
      <c r="J8" s="15">
        <f>508-J9</f>
        <v>436</v>
      </c>
      <c r="K8" s="15">
        <f>483-K9</f>
        <v>418</v>
      </c>
      <c r="L8" s="15">
        <f>502-L9</f>
        <v>435</v>
      </c>
      <c r="M8" s="15">
        <f>442-M9</f>
        <v>375</v>
      </c>
      <c r="N8" s="15">
        <f>504-N9</f>
        <v>428</v>
      </c>
      <c r="O8" s="15">
        <f>546-O9</f>
        <v>472</v>
      </c>
      <c r="P8" s="15">
        <f>634-P9</f>
        <v>562</v>
      </c>
      <c r="Q8" s="15">
        <f>595-Q9</f>
        <v>516</v>
      </c>
      <c r="R8" s="15">
        <f>507-R9</f>
        <v>436</v>
      </c>
      <c r="S8" s="15">
        <f>555-S9</f>
        <v>477</v>
      </c>
      <c r="T8" s="15">
        <f>599-T9</f>
        <v>526</v>
      </c>
      <c r="U8" s="15">
        <f>632-U9</f>
        <v>553</v>
      </c>
      <c r="V8" s="15">
        <f>814-V9</f>
        <v>739</v>
      </c>
      <c r="W8" s="15">
        <f>580-75</f>
        <v>505</v>
      </c>
      <c r="X8" s="15">
        <f>571-75</f>
        <v>496</v>
      </c>
      <c r="Y8" s="15">
        <f>473-4-73</f>
        <v>396</v>
      </c>
      <c r="Z8" s="15">
        <f>400+7</f>
        <v>407</v>
      </c>
      <c r="AA8" s="15">
        <f>Z8-Y8</f>
        <v>11</v>
      </c>
      <c r="AB8" s="17"/>
      <c r="AC8" s="15">
        <f>+Q8+R8+S8+T8+U8+V8+W8+X8+Y8+Z8</f>
        <v>5051</v>
      </c>
      <c r="AE8" s="15">
        <f>E8+F8+G8+H8+I8+J8+K8+L8+M8+N8+O8+P8</f>
        <v>6087</v>
      </c>
    </row>
    <row r="9" spans="1:32" ht="14.25" customHeight="1" x14ac:dyDescent="0.2">
      <c r="A9" s="1">
        <v>5105570502</v>
      </c>
      <c r="C9" s="14" t="s">
        <v>23</v>
      </c>
      <c r="D9" s="15">
        <v>100</v>
      </c>
      <c r="E9" s="15">
        <v>79</v>
      </c>
      <c r="F9" s="15">
        <v>86</v>
      </c>
      <c r="G9" s="15">
        <v>86</v>
      </c>
      <c r="H9" s="15">
        <v>88</v>
      </c>
      <c r="I9" s="15">
        <v>88</v>
      </c>
      <c r="J9" s="15">
        <v>72</v>
      </c>
      <c r="K9" s="15">
        <v>65</v>
      </c>
      <c r="L9" s="15">
        <v>67</v>
      </c>
      <c r="M9" s="15">
        <v>67</v>
      </c>
      <c r="N9" s="15">
        <v>76</v>
      </c>
      <c r="O9" s="15">
        <v>74</v>
      </c>
      <c r="P9" s="15">
        <v>72</v>
      </c>
      <c r="Q9" s="15">
        <v>79</v>
      </c>
      <c r="R9" s="15">
        <v>71</v>
      </c>
      <c r="S9" s="15">
        <v>78</v>
      </c>
      <c r="T9" s="15">
        <v>73</v>
      </c>
      <c r="U9" s="15">
        <v>79</v>
      </c>
      <c r="V9" s="15">
        <v>75</v>
      </c>
      <c r="W9" s="15">
        <v>75</v>
      </c>
      <c r="X9" s="15">
        <v>75</v>
      </c>
      <c r="Y9" s="15">
        <v>73</v>
      </c>
      <c r="Z9" s="15">
        <v>62</v>
      </c>
      <c r="AA9" s="15">
        <f>Z9-Y9</f>
        <v>-11</v>
      </c>
      <c r="AB9" s="17"/>
      <c r="AC9" s="15">
        <f>+Q9+R9+S9+T9+U9+V9+W9+X9+Y9+Z9</f>
        <v>740</v>
      </c>
      <c r="AE9" s="15">
        <f>E9+F9+G9+H9+I9+J9+K9+L9+M9+N9+O9+P9</f>
        <v>920</v>
      </c>
    </row>
    <row r="10" spans="1:32" ht="14.25" customHeight="1" x14ac:dyDescent="0.2">
      <c r="A10" s="1">
        <v>5102</v>
      </c>
      <c r="C10" s="14" t="s">
        <v>24</v>
      </c>
      <c r="D10" s="15">
        <v>32</v>
      </c>
      <c r="E10" s="15">
        <v>80</v>
      </c>
      <c r="F10" s="16">
        <v>50</v>
      </c>
      <c r="G10" s="15">
        <v>207</v>
      </c>
      <c r="H10" s="15">
        <v>640</v>
      </c>
      <c r="I10" s="15">
        <v>15</v>
      </c>
      <c r="J10" s="15">
        <v>64</v>
      </c>
      <c r="K10" s="15">
        <v>26</v>
      </c>
      <c r="L10" s="15">
        <v>139</v>
      </c>
      <c r="M10" s="15">
        <v>204</v>
      </c>
      <c r="N10" s="15">
        <v>182</v>
      </c>
      <c r="O10" s="15">
        <v>448</v>
      </c>
      <c r="P10" s="15">
        <v>119</v>
      </c>
      <c r="Q10" s="15">
        <v>65</v>
      </c>
      <c r="R10" s="15">
        <v>57</v>
      </c>
      <c r="S10" s="15">
        <v>218</v>
      </c>
      <c r="T10" s="15">
        <v>27</v>
      </c>
      <c r="U10" s="15">
        <v>15</v>
      </c>
      <c r="V10" s="15">
        <v>229</v>
      </c>
      <c r="W10" s="15">
        <v>128</v>
      </c>
      <c r="X10" s="15">
        <v>152</v>
      </c>
      <c r="Y10" s="15">
        <v>117</v>
      </c>
      <c r="Z10" s="15">
        <v>48</v>
      </c>
      <c r="AA10" s="15">
        <f>Z10-Y10</f>
        <v>-69</v>
      </c>
      <c r="AB10" s="17"/>
      <c r="AC10" s="15">
        <f>+Q10+R10+S10+T10+U10+V10+W10+X10+Y10+Z10</f>
        <v>1056</v>
      </c>
      <c r="AE10" s="15">
        <f>E10+F10+G10+H10+I10+J10+K10+L10+M10+N10+O10+P10</f>
        <v>2174</v>
      </c>
    </row>
    <row r="11" spans="1:32" ht="14.25" customHeight="1" x14ac:dyDescent="0.2">
      <c r="A11" s="1">
        <v>510101</v>
      </c>
      <c r="C11" s="56" t="s">
        <v>117</v>
      </c>
      <c r="D11" s="49">
        <v>40</v>
      </c>
      <c r="E11" s="49">
        <v>40</v>
      </c>
      <c r="F11" s="49">
        <v>36</v>
      </c>
      <c r="G11" s="49">
        <v>30</v>
      </c>
      <c r="H11" s="49">
        <v>5</v>
      </c>
      <c r="I11" s="49">
        <v>2</v>
      </c>
      <c r="J11" s="49">
        <v>2</v>
      </c>
      <c r="K11" s="49">
        <v>4</v>
      </c>
      <c r="L11" s="49">
        <v>6</v>
      </c>
      <c r="M11" s="49">
        <v>4</v>
      </c>
      <c r="N11" s="49">
        <v>3</v>
      </c>
      <c r="O11" s="49">
        <v>3</v>
      </c>
      <c r="P11" s="49">
        <v>4</v>
      </c>
      <c r="Q11" s="49">
        <v>5</v>
      </c>
      <c r="R11" s="49">
        <v>10</v>
      </c>
      <c r="S11" s="49">
        <v>8</v>
      </c>
      <c r="T11" s="49">
        <v>13</v>
      </c>
      <c r="U11" s="49">
        <v>17</v>
      </c>
      <c r="V11" s="49">
        <v>19</v>
      </c>
      <c r="W11" s="49">
        <v>20</v>
      </c>
      <c r="X11" s="49">
        <v>39</v>
      </c>
      <c r="Y11" s="49">
        <v>34</v>
      </c>
      <c r="Z11" s="49">
        <v>0</v>
      </c>
      <c r="AA11" s="15">
        <f t="shared" ref="AA9:AA12" si="0">Z11-Y11</f>
        <v>-34</v>
      </c>
      <c r="AB11" s="57"/>
      <c r="AC11" s="15">
        <f>+Q11+R11+S11+T11+U11+V11+W11+X11+Y11+Z11</f>
        <v>165</v>
      </c>
      <c r="AD11" s="65"/>
      <c r="AE11" s="15">
        <f>E11+F11+G11+H11+I11+J11+K11+L11+M11+N11+O11+P11</f>
        <v>139</v>
      </c>
      <c r="AF11" s="20"/>
    </row>
    <row r="12" spans="1:32" ht="14.25" customHeight="1" x14ac:dyDescent="0.2">
      <c r="C12" s="18" t="s">
        <v>118</v>
      </c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>
        <v>0</v>
      </c>
      <c r="X12" s="25">
        <v>0</v>
      </c>
      <c r="Y12" s="25">
        <v>38</v>
      </c>
      <c r="Z12" s="25">
        <v>84</v>
      </c>
      <c r="AA12" s="15">
        <f t="shared" si="0"/>
        <v>46</v>
      </c>
      <c r="AB12" s="19"/>
      <c r="AC12" s="15">
        <f>+Q12+R12+S12+T12+U12+V12+W12+X12+Y12+Z12</f>
        <v>122</v>
      </c>
      <c r="AD12" s="20"/>
      <c r="AE12" s="15"/>
      <c r="AF12" s="65"/>
    </row>
    <row r="13" spans="1:32" ht="14.25" customHeight="1" x14ac:dyDescent="0.2">
      <c r="C13" s="14" t="s">
        <v>26</v>
      </c>
      <c r="D13" s="49">
        <f>SUM(D8:D11)</f>
        <v>701</v>
      </c>
      <c r="E13" s="49">
        <f>SUM(E8:E11)</f>
        <v>731</v>
      </c>
      <c r="F13" s="61">
        <f>SUM(F8:F11)</f>
        <v>618</v>
      </c>
      <c r="G13" s="49">
        <f t="shared" ref="G13:T13" si="1">SUM(G8:G11)</f>
        <v>978</v>
      </c>
      <c r="H13" s="49">
        <f t="shared" si="1"/>
        <v>1542</v>
      </c>
      <c r="I13" s="49">
        <f t="shared" si="1"/>
        <v>624</v>
      </c>
      <c r="J13" s="49">
        <f>SUM(J8:J11)</f>
        <v>574</v>
      </c>
      <c r="K13" s="49">
        <f>SUM(K8:K11)</f>
        <v>513</v>
      </c>
      <c r="L13" s="49">
        <f t="shared" si="1"/>
        <v>647</v>
      </c>
      <c r="M13" s="49">
        <f>SUM(M8:M11)</f>
        <v>650</v>
      </c>
      <c r="N13" s="49">
        <f t="shared" si="1"/>
        <v>689</v>
      </c>
      <c r="O13" s="49">
        <f t="shared" si="1"/>
        <v>997</v>
      </c>
      <c r="P13" s="49">
        <f t="shared" si="1"/>
        <v>757</v>
      </c>
      <c r="Q13" s="49">
        <f t="shared" si="1"/>
        <v>665</v>
      </c>
      <c r="R13" s="49">
        <f t="shared" si="1"/>
        <v>574</v>
      </c>
      <c r="S13" s="49">
        <f t="shared" si="1"/>
        <v>781</v>
      </c>
      <c r="T13" s="49">
        <f t="shared" si="1"/>
        <v>639</v>
      </c>
      <c r="U13" s="49">
        <f>SUM(U8:U11)</f>
        <v>664</v>
      </c>
      <c r="V13" s="49">
        <f>SUM(V8:V11)</f>
        <v>1062</v>
      </c>
      <c r="W13" s="49">
        <f>SUM(W8:W12)</f>
        <v>728</v>
      </c>
      <c r="X13" s="49">
        <f>SUM(X8:X12)</f>
        <v>762</v>
      </c>
      <c r="Y13" s="49">
        <f>SUM(Y8:Y12)</f>
        <v>658</v>
      </c>
      <c r="Z13" s="49">
        <f>SUM(Z8:Z12)</f>
        <v>601</v>
      </c>
      <c r="AA13" s="49">
        <f>SUM(AA8:AA12)</f>
        <v>-57</v>
      </c>
      <c r="AB13" s="23">
        <f>AA13/AA23</f>
        <v>0.82608695652173914</v>
      </c>
      <c r="AC13" s="15">
        <f>SUM(AC8:AC12)</f>
        <v>7134</v>
      </c>
      <c r="AD13" s="23">
        <f>+AC13/AC23</f>
        <v>0.82886023004531195</v>
      </c>
      <c r="AE13" s="15">
        <f>SUM(AE8:AE11)</f>
        <v>9320</v>
      </c>
      <c r="AF13" s="23">
        <f>+AE13/AE23</f>
        <v>0.83617441234523593</v>
      </c>
    </row>
    <row r="14" spans="1:32" ht="14.25" customHeight="1" x14ac:dyDescent="0.2">
      <c r="C14" s="14"/>
      <c r="F14" s="16"/>
      <c r="M14" s="15" t="s">
        <v>27</v>
      </c>
      <c r="AC14" s="24"/>
      <c r="AE14" s="24"/>
    </row>
    <row r="15" spans="1:32" ht="14.25" customHeight="1" x14ac:dyDescent="0.2">
      <c r="C15" s="14" t="s">
        <v>28</v>
      </c>
      <c r="D15" s="15">
        <v>0</v>
      </c>
      <c r="E15" s="15">
        <v>0</v>
      </c>
      <c r="F15" s="16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  <c r="P15" s="15">
        <v>0</v>
      </c>
      <c r="Q15" s="15">
        <v>0</v>
      </c>
      <c r="R15" s="15">
        <v>0</v>
      </c>
      <c r="S15" s="15">
        <v>0</v>
      </c>
      <c r="T15" s="15">
        <v>0</v>
      </c>
      <c r="U15" s="15">
        <v>0</v>
      </c>
      <c r="V15" s="15">
        <v>0</v>
      </c>
      <c r="W15" s="15">
        <v>0</v>
      </c>
      <c r="X15" s="15">
        <v>0</v>
      </c>
      <c r="Y15" s="15">
        <v>0</v>
      </c>
      <c r="Z15" s="15">
        <v>0</v>
      </c>
      <c r="AA15" s="15">
        <f>Z15-Y15</f>
        <v>0</v>
      </c>
      <c r="AB15" s="17"/>
      <c r="AC15" s="15">
        <f>+Q15+R15+S15+T15+U15+V15+W15+X15+Y15+Z15</f>
        <v>0</v>
      </c>
      <c r="AD15" s="17"/>
      <c r="AE15" s="15">
        <f>E15+F15+G15+H15+I15+J15+K15+L15+M15+N15+O15+P15</f>
        <v>0</v>
      </c>
      <c r="AF15" s="17"/>
    </row>
    <row r="16" spans="1:32" ht="14.25" customHeight="1" x14ac:dyDescent="0.2">
      <c r="A16" s="1">
        <v>53</v>
      </c>
      <c r="C16" s="14" t="s">
        <v>29</v>
      </c>
      <c r="D16" s="15">
        <v>51</v>
      </c>
      <c r="E16" s="15">
        <v>2</v>
      </c>
      <c r="F16" s="15">
        <v>35</v>
      </c>
      <c r="G16" s="15">
        <v>73</v>
      </c>
      <c r="H16" s="15">
        <v>42</v>
      </c>
      <c r="I16" s="15">
        <v>7</v>
      </c>
      <c r="J16" s="15">
        <v>39</v>
      </c>
      <c r="K16" s="15">
        <v>6</v>
      </c>
      <c r="L16" s="15">
        <v>42</v>
      </c>
      <c r="M16" s="15">
        <v>36</v>
      </c>
      <c r="N16" s="15">
        <v>41</v>
      </c>
      <c r="O16" s="15">
        <v>15</v>
      </c>
      <c r="P16" s="15">
        <v>35</v>
      </c>
      <c r="Q16" s="15">
        <v>1</v>
      </c>
      <c r="R16" s="15">
        <v>56</v>
      </c>
      <c r="S16" s="15">
        <v>55</v>
      </c>
      <c r="T16" s="15">
        <v>43</v>
      </c>
      <c r="U16" s="15">
        <v>6</v>
      </c>
      <c r="V16" s="15">
        <v>17</v>
      </c>
      <c r="W16" s="15">
        <v>5</v>
      </c>
      <c r="X16" s="15">
        <v>45</v>
      </c>
      <c r="Y16" s="15">
        <v>12</v>
      </c>
      <c r="Z16" s="15">
        <v>0</v>
      </c>
      <c r="AA16" s="15">
        <f t="shared" ref="AA16:AA17" si="2">Z16-Y16</f>
        <v>-12</v>
      </c>
      <c r="AB16" s="17"/>
      <c r="AC16" s="15">
        <f>+Q16+R16+S16+T16+U16+V16+W16+X16+Y16+Z16</f>
        <v>240</v>
      </c>
      <c r="AD16" s="17"/>
      <c r="AE16" s="15">
        <f>E16+F16+G16+H16+I16+J16+K16+L16+M16+N16+O16+P16</f>
        <v>373</v>
      </c>
      <c r="AF16" s="17"/>
    </row>
    <row r="17" spans="1:32" ht="14.25" customHeight="1" x14ac:dyDescent="0.2">
      <c r="A17" s="1">
        <v>505038</v>
      </c>
      <c r="C17" s="14" t="s">
        <v>30</v>
      </c>
      <c r="D17" s="15">
        <v>53</v>
      </c>
      <c r="E17" s="15">
        <v>0</v>
      </c>
      <c r="F17" s="16">
        <v>101</v>
      </c>
      <c r="G17" s="15">
        <v>0</v>
      </c>
      <c r="H17" s="15">
        <v>0</v>
      </c>
      <c r="I17" s="15">
        <v>2</v>
      </c>
      <c r="J17" s="15">
        <v>284</v>
      </c>
      <c r="K17" s="15">
        <v>0</v>
      </c>
      <c r="L17" s="15">
        <v>20</v>
      </c>
      <c r="M17" s="15">
        <v>17</v>
      </c>
      <c r="N17" s="15">
        <v>17</v>
      </c>
      <c r="O17" s="15">
        <v>121</v>
      </c>
      <c r="P17" s="15">
        <v>25</v>
      </c>
      <c r="Q17" s="15">
        <v>861</v>
      </c>
      <c r="R17" s="15">
        <v>0</v>
      </c>
      <c r="S17" s="15">
        <v>0</v>
      </c>
      <c r="T17" s="15">
        <v>0</v>
      </c>
      <c r="U17" s="15">
        <v>0</v>
      </c>
      <c r="V17" s="15">
        <v>0</v>
      </c>
      <c r="W17" s="15">
        <v>0</v>
      </c>
      <c r="X17" s="15">
        <v>0</v>
      </c>
      <c r="Y17" s="15">
        <v>0</v>
      </c>
      <c r="Z17" s="15">
        <v>39</v>
      </c>
      <c r="AA17" s="15">
        <f t="shared" si="2"/>
        <v>39</v>
      </c>
      <c r="AB17" s="17"/>
      <c r="AC17" s="15">
        <f>+Q17+R17+S17+T17+U17+V17+W17+X17+Y17+Z17</f>
        <v>900</v>
      </c>
      <c r="AD17" s="17"/>
      <c r="AE17" s="15">
        <f>E17+F17+G17+H17+I17+J17+K17+L17+M17+N17+O17+P17</f>
        <v>587</v>
      </c>
      <c r="AF17" s="17"/>
    </row>
    <row r="18" spans="1:32" ht="14.25" customHeight="1" x14ac:dyDescent="0.2">
      <c r="C18" s="14" t="s">
        <v>31</v>
      </c>
      <c r="D18" s="15">
        <v>0</v>
      </c>
      <c r="E18" s="15">
        <v>0</v>
      </c>
      <c r="F18" s="16">
        <v>0</v>
      </c>
      <c r="G18" s="15">
        <v>0</v>
      </c>
      <c r="H18" s="15">
        <v>705</v>
      </c>
      <c r="I18" s="15">
        <v>0</v>
      </c>
      <c r="J18" s="15">
        <v>41</v>
      </c>
      <c r="K18" s="15">
        <v>20</v>
      </c>
      <c r="L18" s="15">
        <v>20</v>
      </c>
      <c r="M18" s="15">
        <v>20</v>
      </c>
      <c r="N18" s="15">
        <v>20</v>
      </c>
      <c r="O18" s="15">
        <v>20</v>
      </c>
      <c r="P18" s="15">
        <v>20</v>
      </c>
      <c r="Q18" s="15">
        <v>20</v>
      </c>
      <c r="R18" s="15">
        <v>39</v>
      </c>
      <c r="S18" s="15">
        <v>20</v>
      </c>
      <c r="T18" s="15">
        <v>39</v>
      </c>
      <c r="U18" s="15">
        <v>19</v>
      </c>
      <c r="V18" s="15">
        <v>78</v>
      </c>
      <c r="W18" s="15">
        <v>21</v>
      </c>
      <c r="X18" s="15">
        <v>58</v>
      </c>
      <c r="Y18" s="15">
        <v>39</v>
      </c>
      <c r="Z18" s="15">
        <v>0</v>
      </c>
      <c r="AA18" s="15">
        <f>Z18-Y18</f>
        <v>-39</v>
      </c>
      <c r="AB18" s="17"/>
      <c r="AC18" s="15">
        <f>+Q18+R18+S18+T18+U18+V18+W18+X18+Y18+Z18</f>
        <v>333</v>
      </c>
      <c r="AD18" s="17"/>
      <c r="AE18" s="15">
        <f>E18+F18+G18+H18+I18+J18+K18+L18+M18+N18+O18+P18</f>
        <v>866</v>
      </c>
      <c r="AF18" s="17"/>
    </row>
    <row r="19" spans="1:32" ht="14.25" customHeight="1" x14ac:dyDescent="0.2">
      <c r="C19" s="14"/>
      <c r="D19" s="15"/>
      <c r="E19" s="15"/>
      <c r="F19" s="16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7"/>
      <c r="AC19" s="15"/>
      <c r="AD19" s="17"/>
      <c r="AE19" s="15"/>
      <c r="AF19" s="17"/>
    </row>
    <row r="20" spans="1:32" ht="14.25" customHeight="1" x14ac:dyDescent="0.2">
      <c r="C20" s="47" t="s">
        <v>32</v>
      </c>
      <c r="D20" s="21">
        <f t="shared" ref="D20:AA20" si="3">SUM(D15:D18)</f>
        <v>104</v>
      </c>
      <c r="E20" s="21">
        <f t="shared" si="3"/>
        <v>2</v>
      </c>
      <c r="F20" s="22">
        <f t="shared" si="3"/>
        <v>136</v>
      </c>
      <c r="G20" s="21">
        <f t="shared" si="3"/>
        <v>73</v>
      </c>
      <c r="H20" s="21">
        <f t="shared" si="3"/>
        <v>747</v>
      </c>
      <c r="I20" s="21">
        <f t="shared" si="3"/>
        <v>9</v>
      </c>
      <c r="J20" s="21">
        <f t="shared" si="3"/>
        <v>364</v>
      </c>
      <c r="K20" s="21">
        <f t="shared" si="3"/>
        <v>26</v>
      </c>
      <c r="L20" s="21">
        <f t="shared" si="3"/>
        <v>82</v>
      </c>
      <c r="M20" s="21">
        <f t="shared" si="3"/>
        <v>73</v>
      </c>
      <c r="N20" s="21">
        <f t="shared" si="3"/>
        <v>78</v>
      </c>
      <c r="O20" s="21">
        <f t="shared" si="3"/>
        <v>156</v>
      </c>
      <c r="P20" s="21">
        <f t="shared" si="3"/>
        <v>80</v>
      </c>
      <c r="Q20" s="21">
        <f t="shared" si="3"/>
        <v>882</v>
      </c>
      <c r="R20" s="21">
        <f t="shared" si="3"/>
        <v>95</v>
      </c>
      <c r="S20" s="21">
        <f t="shared" si="3"/>
        <v>75</v>
      </c>
      <c r="T20" s="21">
        <f t="shared" si="3"/>
        <v>82</v>
      </c>
      <c r="U20" s="21">
        <f t="shared" si="3"/>
        <v>25</v>
      </c>
      <c r="V20" s="21">
        <f t="shared" si="3"/>
        <v>95</v>
      </c>
      <c r="W20" s="21">
        <f t="shared" si="3"/>
        <v>26</v>
      </c>
      <c r="X20" s="21">
        <f t="shared" si="3"/>
        <v>103</v>
      </c>
      <c r="Y20" s="21">
        <f t="shared" si="3"/>
        <v>51</v>
      </c>
      <c r="Z20" s="21">
        <f t="shared" si="3"/>
        <v>39</v>
      </c>
      <c r="AA20" s="15">
        <f t="shared" si="3"/>
        <v>-12</v>
      </c>
      <c r="AB20" s="48">
        <f>AA20/AA23</f>
        <v>0.17391304347826086</v>
      </c>
      <c r="AC20" s="15">
        <f>SUM(AC15:AC18)</f>
        <v>1473</v>
      </c>
      <c r="AD20" s="48">
        <f>+AC20/AC23</f>
        <v>0.17113976995468805</v>
      </c>
      <c r="AE20" s="15">
        <f>SUM(AE15:AE18)</f>
        <v>1826</v>
      </c>
      <c r="AF20" s="48">
        <f>+AE20/AE23</f>
        <v>0.16382558765476404</v>
      </c>
    </row>
    <row r="21" spans="1:32" ht="14.25" customHeight="1" x14ac:dyDescent="0.2">
      <c r="C21" s="14"/>
      <c r="F21" s="16"/>
      <c r="M21" s="15">
        <f>SUM(D21:L21)</f>
        <v>0</v>
      </c>
    </row>
    <row r="22" spans="1:32" ht="14.25" customHeight="1" x14ac:dyDescent="0.2">
      <c r="C22" s="14"/>
      <c r="F22" s="16"/>
      <c r="M22" s="15"/>
    </row>
    <row r="23" spans="1:32" ht="14.25" customHeight="1" x14ac:dyDescent="0.2">
      <c r="C23" s="31" t="s">
        <v>33</v>
      </c>
      <c r="D23" s="28">
        <f t="shared" ref="D23:Z23" si="4">SUM(D13+D20)</f>
        <v>805</v>
      </c>
      <c r="E23" s="28">
        <f t="shared" si="4"/>
        <v>733</v>
      </c>
      <c r="F23" s="28">
        <f t="shared" si="4"/>
        <v>754</v>
      </c>
      <c r="G23" s="28">
        <f t="shared" si="4"/>
        <v>1051</v>
      </c>
      <c r="H23" s="28">
        <f t="shared" si="4"/>
        <v>2289</v>
      </c>
      <c r="I23" s="28">
        <f t="shared" si="4"/>
        <v>633</v>
      </c>
      <c r="J23" s="28">
        <f t="shared" si="4"/>
        <v>938</v>
      </c>
      <c r="K23" s="28">
        <f t="shared" si="4"/>
        <v>539</v>
      </c>
      <c r="L23" s="28">
        <f t="shared" si="4"/>
        <v>729</v>
      </c>
      <c r="M23" s="28">
        <f t="shared" si="4"/>
        <v>723</v>
      </c>
      <c r="N23" s="28">
        <f t="shared" si="4"/>
        <v>767</v>
      </c>
      <c r="O23" s="28">
        <f t="shared" si="4"/>
        <v>1153</v>
      </c>
      <c r="P23" s="28">
        <f t="shared" si="4"/>
        <v>837</v>
      </c>
      <c r="Q23" s="28">
        <f t="shared" si="4"/>
        <v>1547</v>
      </c>
      <c r="R23" s="28">
        <f t="shared" si="4"/>
        <v>669</v>
      </c>
      <c r="S23" s="28">
        <f t="shared" si="4"/>
        <v>856</v>
      </c>
      <c r="T23" s="28">
        <f t="shared" si="4"/>
        <v>721</v>
      </c>
      <c r="U23" s="28">
        <f t="shared" si="4"/>
        <v>689</v>
      </c>
      <c r="V23" s="28">
        <f t="shared" si="4"/>
        <v>1157</v>
      </c>
      <c r="W23" s="28">
        <f t="shared" si="4"/>
        <v>754</v>
      </c>
      <c r="X23" s="28">
        <f t="shared" si="4"/>
        <v>865</v>
      </c>
      <c r="Y23" s="28">
        <f t="shared" si="4"/>
        <v>709</v>
      </c>
      <c r="Z23" s="28">
        <f>SUM(Z13+Z20)</f>
        <v>640</v>
      </c>
      <c r="AA23" s="15">
        <f>Z23-Y23</f>
        <v>-69</v>
      </c>
      <c r="AB23" s="29">
        <f>AB13+AB20</f>
        <v>1</v>
      </c>
      <c r="AC23" s="28">
        <f>SUM(AC13+AC20)</f>
        <v>8607</v>
      </c>
      <c r="AD23" s="29">
        <f>+AC23/AC23</f>
        <v>1</v>
      </c>
      <c r="AE23" s="28">
        <f>SUM(AE13+AE20)</f>
        <v>11146</v>
      </c>
      <c r="AF23" s="29">
        <f>+AE23/AE23</f>
        <v>1</v>
      </c>
    </row>
    <row r="24" spans="1:32" ht="14.25" customHeight="1" x14ac:dyDescent="0.2">
      <c r="C24" s="14"/>
      <c r="F24" s="16"/>
      <c r="M24" s="15" t="s">
        <v>27</v>
      </c>
    </row>
    <row r="25" spans="1:32" ht="14.25" customHeight="1" x14ac:dyDescent="0.2">
      <c r="C25" s="5" t="s">
        <v>34</v>
      </c>
      <c r="F25" s="16"/>
      <c r="L25" s="15"/>
      <c r="M25" s="15" t="s">
        <v>27</v>
      </c>
    </row>
    <row r="26" spans="1:32" ht="14.25" customHeight="1" x14ac:dyDescent="0.2">
      <c r="C26" s="30" t="s">
        <v>35</v>
      </c>
      <c r="F26" s="16"/>
      <c r="M26" s="15" t="s">
        <v>27</v>
      </c>
    </row>
    <row r="27" spans="1:32" ht="14.25" customHeight="1" x14ac:dyDescent="0.2">
      <c r="A27" s="1">
        <v>6114</v>
      </c>
      <c r="C27" s="14" t="s">
        <v>36</v>
      </c>
      <c r="D27" s="15">
        <v>421</v>
      </c>
      <c r="E27" s="15">
        <v>421</v>
      </c>
      <c r="F27" s="16">
        <v>371</v>
      </c>
      <c r="G27" s="15">
        <v>400</v>
      </c>
      <c r="H27" s="15">
        <v>372</v>
      </c>
      <c r="I27" s="15">
        <v>360</v>
      </c>
      <c r="J27" s="15">
        <v>348</v>
      </c>
      <c r="K27" s="15">
        <v>349</v>
      </c>
      <c r="L27" s="15">
        <v>339</v>
      </c>
      <c r="M27" s="15">
        <v>329</v>
      </c>
      <c r="N27" s="15">
        <v>338</v>
      </c>
      <c r="O27" s="15">
        <v>326</v>
      </c>
      <c r="P27" s="15">
        <v>329</v>
      </c>
      <c r="Q27" s="15">
        <v>332</v>
      </c>
      <c r="R27" s="15">
        <v>300</v>
      </c>
      <c r="S27" s="15">
        <v>333</v>
      </c>
      <c r="T27" s="15">
        <v>320</v>
      </c>
      <c r="U27" s="15">
        <v>339</v>
      </c>
      <c r="V27" s="15">
        <v>330</v>
      </c>
      <c r="W27" s="15">
        <v>339</v>
      </c>
      <c r="X27" s="15">
        <v>340</v>
      </c>
      <c r="Y27" s="15">
        <v>332</v>
      </c>
      <c r="Z27" s="15">
        <v>336</v>
      </c>
      <c r="AA27" s="15">
        <f t="shared" ref="AA27:AA28" si="5">Z27-Y27</f>
        <v>4</v>
      </c>
      <c r="AB27" s="17"/>
      <c r="AC27" s="15">
        <f>+Q27+R27+S27+T27+U27+V27+W27+X27+Y27+Z27</f>
        <v>3301</v>
      </c>
      <c r="AD27" s="17"/>
      <c r="AE27" s="15">
        <f>E27+F27+G27+H27+I27+J27+K27+L27+M27+N27+O27+P27</f>
        <v>4282</v>
      </c>
      <c r="AF27" s="17"/>
    </row>
    <row r="28" spans="1:32" ht="14.25" customHeight="1" x14ac:dyDescent="0.2">
      <c r="C28" s="56" t="s">
        <v>37</v>
      </c>
      <c r="D28" s="15">
        <v>1</v>
      </c>
      <c r="E28" s="15">
        <v>1</v>
      </c>
      <c r="F28" s="16">
        <v>1</v>
      </c>
      <c r="G28" s="15">
        <v>1</v>
      </c>
      <c r="H28" s="15">
        <v>1</v>
      </c>
      <c r="I28" s="15">
        <v>1</v>
      </c>
      <c r="J28" s="15">
        <v>1</v>
      </c>
      <c r="K28" s="15">
        <v>1</v>
      </c>
      <c r="L28" s="15">
        <v>1</v>
      </c>
      <c r="M28" s="15">
        <v>1</v>
      </c>
      <c r="N28" s="15">
        <v>1</v>
      </c>
      <c r="O28" s="15">
        <v>1</v>
      </c>
      <c r="P28" s="15">
        <v>1</v>
      </c>
      <c r="Q28" s="15">
        <v>1</v>
      </c>
      <c r="R28" s="15">
        <v>1</v>
      </c>
      <c r="S28" s="15">
        <v>1</v>
      </c>
      <c r="T28" s="15">
        <v>1</v>
      </c>
      <c r="U28" s="15">
        <v>1</v>
      </c>
      <c r="V28" s="15">
        <v>1</v>
      </c>
      <c r="W28" s="15">
        <v>1</v>
      </c>
      <c r="X28" s="15">
        <v>1</v>
      </c>
      <c r="Y28" s="15">
        <v>-2</v>
      </c>
      <c r="Z28" s="15">
        <v>0</v>
      </c>
      <c r="AA28" s="15">
        <f t="shared" si="5"/>
        <v>2</v>
      </c>
      <c r="AB28" s="57"/>
      <c r="AC28" s="15">
        <f>+Q28+R28+S28+T28+U28+V28+W28+X28+Y28+Z28</f>
        <v>6</v>
      </c>
      <c r="AD28" s="57"/>
      <c r="AE28" s="15">
        <f>E28+F28+G28+H28+I28+J28+K28+L28+M28+N28+O28+P28</f>
        <v>12</v>
      </c>
      <c r="AF28" s="19"/>
    </row>
    <row r="30" spans="1:32" ht="14.25" customHeight="1" x14ac:dyDescent="0.2">
      <c r="C30" s="14" t="s">
        <v>38</v>
      </c>
      <c r="D30" s="21">
        <f>SUM(D27:D28)</f>
        <v>422</v>
      </c>
      <c r="E30" s="21">
        <f>SUM(E27:E28)</f>
        <v>422</v>
      </c>
      <c r="F30" s="21">
        <f>SUM(F27:F28)</f>
        <v>372</v>
      </c>
      <c r="G30" s="21">
        <f t="shared" ref="G30:O30" si="6">SUM(G27:G28)</f>
        <v>401</v>
      </c>
      <c r="H30" s="21">
        <f t="shared" si="6"/>
        <v>373</v>
      </c>
      <c r="I30" s="21">
        <f t="shared" si="6"/>
        <v>361</v>
      </c>
      <c r="J30" s="21">
        <f t="shared" si="6"/>
        <v>349</v>
      </c>
      <c r="K30" s="21">
        <f t="shared" si="6"/>
        <v>350</v>
      </c>
      <c r="L30" s="21">
        <f t="shared" si="6"/>
        <v>340</v>
      </c>
      <c r="M30" s="21">
        <f t="shared" si="6"/>
        <v>330</v>
      </c>
      <c r="N30" s="21">
        <f t="shared" si="6"/>
        <v>339</v>
      </c>
      <c r="O30" s="21">
        <f t="shared" si="6"/>
        <v>327</v>
      </c>
      <c r="P30" s="21">
        <f>SUM(P27:P28)</f>
        <v>330</v>
      </c>
      <c r="Q30" s="21">
        <f>SUM(Q27:Q29)</f>
        <v>333</v>
      </c>
      <c r="R30" s="21">
        <f t="shared" ref="R30:V30" si="7">SUM(R27:R29)</f>
        <v>301</v>
      </c>
      <c r="S30" s="21">
        <f t="shared" si="7"/>
        <v>334</v>
      </c>
      <c r="T30" s="21">
        <f t="shared" si="7"/>
        <v>321</v>
      </c>
      <c r="U30" s="21">
        <f t="shared" si="7"/>
        <v>340</v>
      </c>
      <c r="V30" s="21">
        <f t="shared" si="7"/>
        <v>331</v>
      </c>
      <c r="W30" s="21">
        <f t="shared" ref="W30:AA30" si="8">SUM(W27:W29)</f>
        <v>340</v>
      </c>
      <c r="X30" s="21">
        <f t="shared" si="8"/>
        <v>341</v>
      </c>
      <c r="Y30" s="21">
        <f>SUM(Y27:Y29)</f>
        <v>330</v>
      </c>
      <c r="Z30" s="21">
        <f>SUM(Z27:Z29)</f>
        <v>336</v>
      </c>
      <c r="AA30" s="21">
        <f t="shared" si="8"/>
        <v>6</v>
      </c>
      <c r="AB30" s="23">
        <f>AA30/AA32</f>
        <v>-0.08</v>
      </c>
      <c r="AC30" s="21">
        <f>SUM(AC27:AC29)</f>
        <v>3307</v>
      </c>
      <c r="AD30" s="48">
        <f>+AC30/AC23</f>
        <v>0.38422214476588823</v>
      </c>
      <c r="AE30" s="15">
        <f>SUM(AE27:AE28)</f>
        <v>4294</v>
      </c>
      <c r="AF30" s="23">
        <f>+AE30/AE23</f>
        <v>0.38525031401399606</v>
      </c>
    </row>
    <row r="31" spans="1:32" ht="14.25" customHeight="1" x14ac:dyDescent="0.2">
      <c r="C31" s="14"/>
      <c r="F31" s="1"/>
      <c r="M31" s="15"/>
    </row>
    <row r="32" spans="1:32" ht="14.25" customHeight="1" x14ac:dyDescent="0.2">
      <c r="C32" s="31" t="s">
        <v>39</v>
      </c>
      <c r="D32" s="28">
        <f t="shared" ref="D32:T32" si="9">SUM(D23-D30)</f>
        <v>383</v>
      </c>
      <c r="E32" s="28">
        <f t="shared" si="9"/>
        <v>311</v>
      </c>
      <c r="F32" s="28">
        <f t="shared" si="9"/>
        <v>382</v>
      </c>
      <c r="G32" s="28">
        <f t="shared" si="9"/>
        <v>650</v>
      </c>
      <c r="H32" s="28">
        <f t="shared" si="9"/>
        <v>1916</v>
      </c>
      <c r="I32" s="28">
        <f t="shared" si="9"/>
        <v>272</v>
      </c>
      <c r="J32" s="28">
        <f t="shared" si="9"/>
        <v>589</v>
      </c>
      <c r="K32" s="28">
        <f t="shared" si="9"/>
        <v>189</v>
      </c>
      <c r="L32" s="28">
        <f t="shared" si="9"/>
        <v>389</v>
      </c>
      <c r="M32" s="28">
        <f t="shared" si="9"/>
        <v>393</v>
      </c>
      <c r="N32" s="28">
        <f t="shared" si="9"/>
        <v>428</v>
      </c>
      <c r="O32" s="28">
        <f t="shared" si="9"/>
        <v>826</v>
      </c>
      <c r="P32" s="28">
        <f t="shared" si="9"/>
        <v>507</v>
      </c>
      <c r="Q32" s="28">
        <f t="shared" si="9"/>
        <v>1214</v>
      </c>
      <c r="R32" s="28">
        <f t="shared" si="9"/>
        <v>368</v>
      </c>
      <c r="S32" s="28">
        <f t="shared" si="9"/>
        <v>522</v>
      </c>
      <c r="T32" s="28">
        <f t="shared" si="9"/>
        <v>400</v>
      </c>
      <c r="U32" s="28">
        <f t="shared" ref="U32:AA32" si="10">SUM(U23-U30)</f>
        <v>349</v>
      </c>
      <c r="V32" s="28">
        <f t="shared" si="10"/>
        <v>826</v>
      </c>
      <c r="W32" s="28">
        <f t="shared" si="10"/>
        <v>414</v>
      </c>
      <c r="X32" s="28">
        <f t="shared" si="10"/>
        <v>524</v>
      </c>
      <c r="Y32" s="28">
        <f>SUM(Y23-Y30)</f>
        <v>379</v>
      </c>
      <c r="Z32" s="28">
        <f>SUM(Z23-Z30)</f>
        <v>304</v>
      </c>
      <c r="AA32" s="28">
        <f t="shared" si="10"/>
        <v>-75</v>
      </c>
      <c r="AB32" s="29">
        <f>AB30</f>
        <v>-0.08</v>
      </c>
      <c r="AC32" s="28">
        <f>SUM(AC23-AC30)</f>
        <v>5300</v>
      </c>
      <c r="AD32" s="29">
        <f>+AC32/AC23</f>
        <v>0.61577785523411177</v>
      </c>
      <c r="AE32" s="28">
        <f>SUM(AE23-AE30)</f>
        <v>6852</v>
      </c>
      <c r="AF32" s="29">
        <f>+AE32/AE23</f>
        <v>0.61474968598600399</v>
      </c>
    </row>
    <row r="33" spans="1:32" ht="14.25" customHeight="1" x14ac:dyDescent="0.2">
      <c r="C33" s="30"/>
      <c r="F33" s="16"/>
      <c r="M33" s="15" t="s">
        <v>27</v>
      </c>
    </row>
    <row r="34" spans="1:32" ht="14.25" customHeight="1" x14ac:dyDescent="0.2">
      <c r="C34" s="30" t="s">
        <v>40</v>
      </c>
      <c r="F34" s="16"/>
      <c r="M34" s="15" t="s">
        <v>27</v>
      </c>
    </row>
    <row r="35" spans="1:32" ht="14.25" customHeight="1" x14ac:dyDescent="0.2">
      <c r="A35" s="1">
        <v>6410000001</v>
      </c>
      <c r="C35" s="14" t="s">
        <v>41</v>
      </c>
      <c r="D35" s="15">
        <v>111</v>
      </c>
      <c r="E35" s="15">
        <v>114</v>
      </c>
      <c r="F35" s="16">
        <v>114</v>
      </c>
      <c r="G35" s="15">
        <v>114</v>
      </c>
      <c r="H35" s="15">
        <v>114</v>
      </c>
      <c r="I35" s="15">
        <v>91</v>
      </c>
      <c r="J35" s="15">
        <f>83+3</f>
        <v>86</v>
      </c>
      <c r="K35" s="15">
        <f>84+7</f>
        <v>91</v>
      </c>
      <c r="L35" s="15">
        <v>84</v>
      </c>
      <c r="M35" s="15">
        <v>84</v>
      </c>
      <c r="N35" s="15">
        <v>84</v>
      </c>
      <c r="O35" s="15">
        <v>84</v>
      </c>
      <c r="P35" s="15">
        <f>84-3-7-2</f>
        <v>72</v>
      </c>
      <c r="Q35" s="15">
        <v>84</v>
      </c>
      <c r="R35" s="15">
        <v>84</v>
      </c>
      <c r="S35" s="15">
        <v>84</v>
      </c>
      <c r="T35" s="15">
        <v>96</v>
      </c>
      <c r="U35" s="15">
        <v>96</v>
      </c>
      <c r="V35" s="15">
        <v>96</v>
      </c>
      <c r="W35" s="15">
        <v>96</v>
      </c>
      <c r="X35" s="15">
        <v>96</v>
      </c>
      <c r="Y35" s="15">
        <v>96</v>
      </c>
      <c r="Z35" s="15">
        <v>93</v>
      </c>
      <c r="AA35" s="15">
        <f t="shared" ref="AA35:AA41" si="11">Z35-Y35</f>
        <v>-3</v>
      </c>
      <c r="AB35" s="17"/>
      <c r="AC35" s="15">
        <f>+Q35+R35+S35+T35+U35+V35+W35+X35+Y35+Z35</f>
        <v>921</v>
      </c>
      <c r="AD35" s="17"/>
      <c r="AE35" s="15">
        <f t="shared" ref="AE35:AE41" si="12">E35+F35+G35+H35+I35+J35+K35+L35+M35+N35+O35+P35</f>
        <v>1132</v>
      </c>
      <c r="AF35" s="17"/>
    </row>
    <row r="36" spans="1:32" ht="14.25" customHeight="1" x14ac:dyDescent="0.2">
      <c r="C36" s="14" t="s">
        <v>42</v>
      </c>
      <c r="D36" s="15">
        <v>0</v>
      </c>
      <c r="E36" s="15">
        <v>0</v>
      </c>
      <c r="F36" s="16">
        <v>27</v>
      </c>
      <c r="G36" s="15">
        <v>5</v>
      </c>
      <c r="H36" s="15">
        <v>5</v>
      </c>
      <c r="I36" s="15">
        <v>0</v>
      </c>
      <c r="J36" s="15">
        <v>0</v>
      </c>
      <c r="K36" s="15">
        <v>0</v>
      </c>
      <c r="L36" s="15">
        <v>0</v>
      </c>
      <c r="M36" s="15">
        <v>0</v>
      </c>
      <c r="N36" s="15">
        <v>0</v>
      </c>
      <c r="O36" s="15">
        <v>0</v>
      </c>
      <c r="P36" s="15">
        <v>0</v>
      </c>
      <c r="Q36" s="15">
        <v>0</v>
      </c>
      <c r="R36" s="15">
        <v>0</v>
      </c>
      <c r="S36" s="15">
        <v>0</v>
      </c>
      <c r="T36" s="15">
        <v>0</v>
      </c>
      <c r="U36" s="15">
        <v>0</v>
      </c>
      <c r="V36" s="15">
        <v>0</v>
      </c>
      <c r="W36" s="15">
        <v>0</v>
      </c>
      <c r="X36" s="15">
        <v>0</v>
      </c>
      <c r="Y36" s="15">
        <v>0</v>
      </c>
      <c r="Z36" s="15">
        <v>0</v>
      </c>
      <c r="AA36" s="15">
        <f t="shared" si="11"/>
        <v>0</v>
      </c>
      <c r="AB36" s="17"/>
      <c r="AC36" s="15">
        <f>+Q36+R36+S36+T36+U36+V36+W36+X36+Y36+Z36</f>
        <v>0</v>
      </c>
      <c r="AD36" s="17"/>
      <c r="AE36" s="15">
        <f t="shared" si="12"/>
        <v>37</v>
      </c>
      <c r="AF36" s="17"/>
    </row>
    <row r="37" spans="1:32" ht="14.25" customHeight="1" x14ac:dyDescent="0.2">
      <c r="A37" s="1">
        <v>6410000003</v>
      </c>
      <c r="C37" s="14" t="s">
        <v>43</v>
      </c>
      <c r="D37" s="15">
        <v>5</v>
      </c>
      <c r="E37" s="15">
        <v>0</v>
      </c>
      <c r="F37" s="16">
        <v>0</v>
      </c>
      <c r="G37" s="15">
        <v>0</v>
      </c>
      <c r="H37" s="15">
        <v>12</v>
      </c>
      <c r="I37" s="15">
        <v>12</v>
      </c>
      <c r="J37" s="15">
        <v>12</v>
      </c>
      <c r="K37" s="15">
        <v>12</v>
      </c>
      <c r="L37" s="15">
        <v>12</v>
      </c>
      <c r="M37" s="15">
        <f>12+5</f>
        <v>17</v>
      </c>
      <c r="N37" s="15">
        <v>7</v>
      </c>
      <c r="O37" s="15">
        <v>7</v>
      </c>
      <c r="P37" s="15">
        <f>-76-15</f>
        <v>-91</v>
      </c>
      <c r="Q37" s="15">
        <v>11</v>
      </c>
      <c r="R37" s="15">
        <v>11</v>
      </c>
      <c r="S37" s="15">
        <v>12</v>
      </c>
      <c r="T37" s="15">
        <v>12</v>
      </c>
      <c r="U37" s="15">
        <v>12</v>
      </c>
      <c r="V37" s="15">
        <v>12</v>
      </c>
      <c r="W37" s="15">
        <v>12</v>
      </c>
      <c r="X37" s="15">
        <v>12</v>
      </c>
      <c r="Y37" s="15">
        <v>12</v>
      </c>
      <c r="Z37" s="15">
        <v>0</v>
      </c>
      <c r="AA37" s="15">
        <f t="shared" si="11"/>
        <v>-12</v>
      </c>
      <c r="AB37" s="17"/>
      <c r="AC37" s="15">
        <f>+Q37+R37+S37+T37+U37+V37+W37+X37+Y37+Z37</f>
        <v>106</v>
      </c>
      <c r="AD37" s="17"/>
      <c r="AE37" s="15">
        <f t="shared" si="12"/>
        <v>0</v>
      </c>
      <c r="AF37" s="17"/>
    </row>
    <row r="38" spans="1:32" ht="14.25" customHeight="1" x14ac:dyDescent="0.2">
      <c r="C38" s="14" t="s">
        <v>100</v>
      </c>
      <c r="D38" s="15">
        <v>0</v>
      </c>
      <c r="E38" s="15"/>
      <c r="F38" s="16"/>
      <c r="G38" s="15"/>
      <c r="H38" s="15">
        <v>0</v>
      </c>
      <c r="I38" s="15">
        <v>0</v>
      </c>
      <c r="J38" s="15">
        <v>4</v>
      </c>
      <c r="K38" s="15">
        <v>0</v>
      </c>
      <c r="L38" s="15">
        <v>0</v>
      </c>
      <c r="M38" s="15">
        <v>0</v>
      </c>
      <c r="N38" s="15">
        <v>0</v>
      </c>
      <c r="O38" s="15">
        <v>0</v>
      </c>
      <c r="P38" s="15">
        <v>85</v>
      </c>
      <c r="Q38" s="15">
        <v>0</v>
      </c>
      <c r="R38" s="15">
        <v>0</v>
      </c>
      <c r="S38" s="15">
        <v>0</v>
      </c>
      <c r="T38" s="15">
        <v>0</v>
      </c>
      <c r="U38" s="15">
        <v>0</v>
      </c>
      <c r="V38" s="15">
        <v>0</v>
      </c>
      <c r="W38" s="15">
        <v>0</v>
      </c>
      <c r="X38" s="15">
        <v>0</v>
      </c>
      <c r="Y38" s="15">
        <v>0</v>
      </c>
      <c r="Z38" s="15">
        <v>0</v>
      </c>
      <c r="AA38" s="15">
        <f t="shared" si="11"/>
        <v>0</v>
      </c>
      <c r="AB38" s="17"/>
      <c r="AC38" s="15">
        <f t="shared" ref="AC35:AC41" si="13">+Q38+R38+S38+T38+U38+V38+W38+X38+Y38+Z38</f>
        <v>0</v>
      </c>
      <c r="AD38" s="17"/>
      <c r="AE38" s="15">
        <f t="shared" si="12"/>
        <v>89</v>
      </c>
      <c r="AF38" s="17"/>
    </row>
    <row r="39" spans="1:32" ht="14.25" customHeight="1" x14ac:dyDescent="0.2">
      <c r="C39" s="14" t="s">
        <v>44</v>
      </c>
      <c r="D39" s="15">
        <v>0</v>
      </c>
      <c r="E39" s="15">
        <v>0</v>
      </c>
      <c r="F39" s="16">
        <v>0</v>
      </c>
      <c r="G39" s="15">
        <v>0</v>
      </c>
      <c r="H39" s="15">
        <v>0</v>
      </c>
      <c r="I39" s="15">
        <v>0</v>
      </c>
      <c r="J39" s="15">
        <v>1</v>
      </c>
      <c r="K39" s="15">
        <v>0</v>
      </c>
      <c r="L39" s="15">
        <v>0</v>
      </c>
      <c r="M39" s="15">
        <v>0</v>
      </c>
      <c r="N39" s="15">
        <v>0</v>
      </c>
      <c r="O39" s="15">
        <v>0</v>
      </c>
      <c r="P39" s="15">
        <v>0</v>
      </c>
      <c r="Q39" s="15">
        <v>0</v>
      </c>
      <c r="R39" s="15">
        <v>0</v>
      </c>
      <c r="S39" s="15">
        <v>0</v>
      </c>
      <c r="T39" s="15">
        <v>0</v>
      </c>
      <c r="U39" s="15">
        <v>0</v>
      </c>
      <c r="V39" s="15">
        <v>0</v>
      </c>
      <c r="W39" s="15">
        <v>0</v>
      </c>
      <c r="X39" s="15">
        <v>0</v>
      </c>
      <c r="Y39" s="15">
        <v>0</v>
      </c>
      <c r="Z39" s="15">
        <v>0</v>
      </c>
      <c r="AA39" s="15">
        <f t="shared" si="11"/>
        <v>0</v>
      </c>
      <c r="AB39" s="17"/>
      <c r="AC39" s="15">
        <f t="shared" si="13"/>
        <v>0</v>
      </c>
      <c r="AD39" s="17"/>
      <c r="AE39" s="15">
        <f t="shared" si="12"/>
        <v>1</v>
      </c>
      <c r="AF39" s="17"/>
    </row>
    <row r="40" spans="1:32" ht="14.25" customHeight="1" x14ac:dyDescent="0.2">
      <c r="C40" s="14" t="s">
        <v>99</v>
      </c>
      <c r="D40" s="15">
        <v>0</v>
      </c>
      <c r="E40" s="15">
        <v>0</v>
      </c>
      <c r="F40" s="16">
        <v>0</v>
      </c>
      <c r="G40" s="15">
        <v>0</v>
      </c>
      <c r="H40" s="15">
        <v>0</v>
      </c>
      <c r="I40" s="15">
        <v>0</v>
      </c>
      <c r="J40" s="15">
        <v>1</v>
      </c>
      <c r="K40" s="15">
        <v>0</v>
      </c>
      <c r="L40" s="15">
        <v>0</v>
      </c>
      <c r="M40" s="15">
        <v>2</v>
      </c>
      <c r="N40" s="15">
        <v>2</v>
      </c>
      <c r="O40" s="15">
        <v>0</v>
      </c>
      <c r="P40" s="15">
        <v>3</v>
      </c>
      <c r="Q40" s="15">
        <v>0</v>
      </c>
      <c r="R40" s="15">
        <v>0</v>
      </c>
      <c r="S40" s="15">
        <v>0</v>
      </c>
      <c r="T40" s="15">
        <v>0</v>
      </c>
      <c r="U40" s="15">
        <v>0</v>
      </c>
      <c r="V40" s="15">
        <v>2</v>
      </c>
      <c r="W40" s="15">
        <v>0</v>
      </c>
      <c r="X40" s="15">
        <v>0</v>
      </c>
      <c r="Y40" s="15">
        <v>1</v>
      </c>
      <c r="Z40" s="15">
        <v>2</v>
      </c>
      <c r="AA40" s="15">
        <f t="shared" si="11"/>
        <v>1</v>
      </c>
      <c r="AB40" s="17"/>
      <c r="AC40" s="15">
        <f t="shared" si="13"/>
        <v>5</v>
      </c>
      <c r="AD40" s="17"/>
      <c r="AE40" s="15">
        <f t="shared" si="12"/>
        <v>8</v>
      </c>
      <c r="AF40" s="17"/>
    </row>
    <row r="41" spans="1:32" ht="14.25" customHeight="1" x14ac:dyDescent="0.2">
      <c r="C41" s="14" t="s">
        <v>101</v>
      </c>
      <c r="D41" s="15">
        <v>0</v>
      </c>
      <c r="E41" s="15">
        <v>0</v>
      </c>
      <c r="F41" s="16">
        <v>0</v>
      </c>
      <c r="G41" s="15">
        <v>0</v>
      </c>
      <c r="H41" s="15">
        <v>0</v>
      </c>
      <c r="I41" s="15">
        <v>0</v>
      </c>
      <c r="J41" s="15">
        <v>0</v>
      </c>
      <c r="K41" s="15">
        <v>0</v>
      </c>
      <c r="L41" s="15">
        <v>0</v>
      </c>
      <c r="M41" s="15">
        <v>0</v>
      </c>
      <c r="N41" s="15">
        <v>0</v>
      </c>
      <c r="O41" s="15">
        <v>0</v>
      </c>
      <c r="P41" s="15">
        <v>0</v>
      </c>
      <c r="Q41" s="15">
        <v>0</v>
      </c>
      <c r="R41" s="15">
        <v>0</v>
      </c>
      <c r="S41" s="15">
        <v>0</v>
      </c>
      <c r="T41" s="15">
        <v>0</v>
      </c>
      <c r="U41" s="15">
        <v>0</v>
      </c>
      <c r="V41" s="15">
        <v>0</v>
      </c>
      <c r="W41" s="15">
        <v>0</v>
      </c>
      <c r="X41" s="15">
        <v>0</v>
      </c>
      <c r="Y41" s="15">
        <v>0</v>
      </c>
      <c r="Z41" s="15">
        <v>0</v>
      </c>
      <c r="AA41" s="15">
        <f t="shared" si="11"/>
        <v>0</v>
      </c>
      <c r="AB41" s="17"/>
      <c r="AC41" s="15">
        <f t="shared" si="13"/>
        <v>0</v>
      </c>
      <c r="AD41" s="17"/>
      <c r="AE41" s="15">
        <f t="shared" si="12"/>
        <v>0</v>
      </c>
      <c r="AF41" s="17"/>
    </row>
    <row r="42" spans="1:32" ht="14.25" customHeight="1" x14ac:dyDescent="0.2">
      <c r="C42" s="30" t="s">
        <v>45</v>
      </c>
      <c r="D42" s="21">
        <f>SUM(D35:D41)</f>
        <v>116</v>
      </c>
      <c r="E42" s="21">
        <f>SUM(E35:E41)</f>
        <v>114</v>
      </c>
      <c r="F42" s="21">
        <f>SUM(F35:F41)</f>
        <v>141</v>
      </c>
      <c r="G42" s="21">
        <f>SUM(G35:G41)</f>
        <v>119</v>
      </c>
      <c r="H42" s="21">
        <f>SUM(H35:H41)</f>
        <v>131</v>
      </c>
      <c r="I42" s="21">
        <f t="shared" ref="I42:S42" si="14">SUM(I35:I41)</f>
        <v>103</v>
      </c>
      <c r="J42" s="21">
        <f t="shared" si="14"/>
        <v>104</v>
      </c>
      <c r="K42" s="21">
        <f t="shared" si="14"/>
        <v>103</v>
      </c>
      <c r="L42" s="21">
        <f t="shared" si="14"/>
        <v>96</v>
      </c>
      <c r="M42" s="21">
        <f t="shared" si="14"/>
        <v>103</v>
      </c>
      <c r="N42" s="21">
        <f t="shared" si="14"/>
        <v>93</v>
      </c>
      <c r="O42" s="21">
        <f t="shared" si="14"/>
        <v>91</v>
      </c>
      <c r="P42" s="21">
        <f t="shared" si="14"/>
        <v>69</v>
      </c>
      <c r="Q42" s="21">
        <f t="shared" si="14"/>
        <v>95</v>
      </c>
      <c r="R42" s="21">
        <f t="shared" si="14"/>
        <v>95</v>
      </c>
      <c r="S42" s="21">
        <f t="shared" si="14"/>
        <v>96</v>
      </c>
      <c r="T42" s="21">
        <f t="shared" ref="T42:AA42" si="15">SUM(T35:T41)</f>
        <v>108</v>
      </c>
      <c r="U42" s="21">
        <f t="shared" si="15"/>
        <v>108</v>
      </c>
      <c r="V42" s="21">
        <f t="shared" si="15"/>
        <v>110</v>
      </c>
      <c r="W42" s="21">
        <f t="shared" si="15"/>
        <v>108</v>
      </c>
      <c r="X42" s="21">
        <f t="shared" si="15"/>
        <v>108</v>
      </c>
      <c r="Y42" s="21">
        <f>SUM(Y35:Y41)</f>
        <v>109</v>
      </c>
      <c r="Z42" s="21">
        <f>SUM(Z35:Z41)</f>
        <v>95</v>
      </c>
      <c r="AA42" s="21">
        <f t="shared" si="15"/>
        <v>-14</v>
      </c>
      <c r="AB42" s="32"/>
      <c r="AC42" s="21">
        <f>SUM(AC35:AC41)</f>
        <v>1032</v>
      </c>
      <c r="AD42" s="32"/>
      <c r="AE42" s="21">
        <f>SUM(AE35:AE41)</f>
        <v>1267</v>
      </c>
      <c r="AF42" s="32"/>
    </row>
    <row r="43" spans="1:32" ht="14.25" customHeight="1" x14ac:dyDescent="0.2">
      <c r="C43" s="30" t="s">
        <v>46</v>
      </c>
      <c r="F43" s="16" t="s">
        <v>27</v>
      </c>
      <c r="M43" s="15" t="s">
        <v>27</v>
      </c>
    </row>
    <row r="44" spans="1:32" ht="14.25" customHeight="1" x14ac:dyDescent="0.2">
      <c r="C44" s="14" t="s">
        <v>47</v>
      </c>
      <c r="D44" s="15">
        <v>17</v>
      </c>
      <c r="E44" s="15">
        <v>12</v>
      </c>
      <c r="F44" s="16">
        <f>28-11</f>
        <v>17</v>
      </c>
      <c r="G44" s="15">
        <f>30-16</f>
        <v>14</v>
      </c>
      <c r="H44" s="15">
        <v>17</v>
      </c>
      <c r="I44" s="15">
        <v>15</v>
      </c>
      <c r="J44" s="15">
        <v>13</v>
      </c>
      <c r="K44" s="15">
        <v>13</v>
      </c>
      <c r="L44" s="15">
        <v>15</v>
      </c>
      <c r="M44" s="15">
        <v>15</v>
      </c>
      <c r="N44" s="15">
        <v>13</v>
      </c>
      <c r="O44" s="15">
        <v>14</v>
      </c>
      <c r="P44" s="15">
        <v>14</v>
      </c>
      <c r="Q44" s="15">
        <v>10</v>
      </c>
      <c r="R44" s="15">
        <v>10</v>
      </c>
      <c r="S44" s="15">
        <v>9</v>
      </c>
      <c r="T44" s="15">
        <f>19-8</f>
        <v>11</v>
      </c>
      <c r="U44" s="15">
        <v>12</v>
      </c>
      <c r="V44" s="15">
        <v>12</v>
      </c>
      <c r="W44" s="15">
        <v>12</v>
      </c>
      <c r="X44" s="15">
        <v>12</v>
      </c>
      <c r="Y44" s="15">
        <v>13</v>
      </c>
      <c r="Z44" s="15">
        <v>12</v>
      </c>
      <c r="AA44" s="15">
        <f t="shared" ref="AA44:AA47" si="16">Z44-Y44</f>
        <v>-1</v>
      </c>
      <c r="AB44" s="17"/>
      <c r="AC44" s="15">
        <f t="shared" ref="AC44:AC47" si="17">+Q44+R44+S44+T44+U44+V44+W44+X44+Y44+Z44</f>
        <v>113</v>
      </c>
      <c r="AD44" s="17"/>
      <c r="AE44" s="15">
        <f>E44+F44+G44+H44+I44+J44+K44+L44+M44+N44+O44+P44</f>
        <v>172</v>
      </c>
      <c r="AF44" s="17"/>
    </row>
    <row r="45" spans="1:32" ht="14.25" customHeight="1" x14ac:dyDescent="0.2">
      <c r="C45" s="14" t="s">
        <v>48</v>
      </c>
      <c r="D45" s="15">
        <v>3</v>
      </c>
      <c r="E45" s="15">
        <v>3</v>
      </c>
      <c r="F45" s="16">
        <v>3</v>
      </c>
      <c r="G45" s="15">
        <f>7-4</f>
        <v>3</v>
      </c>
      <c r="H45" s="15">
        <v>3</v>
      </c>
      <c r="I45" s="15">
        <v>3</v>
      </c>
      <c r="J45" s="15">
        <v>3</v>
      </c>
      <c r="K45" s="15">
        <v>3</v>
      </c>
      <c r="L45" s="15">
        <v>3</v>
      </c>
      <c r="M45" s="15">
        <v>3</v>
      </c>
      <c r="N45" s="15">
        <v>3</v>
      </c>
      <c r="O45" s="15">
        <v>2</v>
      </c>
      <c r="P45" s="15">
        <v>2</v>
      </c>
      <c r="Q45" s="15">
        <v>2</v>
      </c>
      <c r="R45" s="15">
        <v>1</v>
      </c>
      <c r="S45" s="15">
        <v>2</v>
      </c>
      <c r="T45" s="15">
        <v>1</v>
      </c>
      <c r="U45" s="15">
        <v>2</v>
      </c>
      <c r="V45" s="15">
        <v>3</v>
      </c>
      <c r="W45" s="15">
        <v>2</v>
      </c>
      <c r="X45" s="15">
        <v>2</v>
      </c>
      <c r="Y45" s="15">
        <v>2</v>
      </c>
      <c r="Z45" s="15">
        <v>2</v>
      </c>
      <c r="AA45" s="15">
        <f t="shared" si="16"/>
        <v>0</v>
      </c>
      <c r="AB45" s="17"/>
      <c r="AC45" s="15">
        <f t="shared" si="17"/>
        <v>19</v>
      </c>
      <c r="AD45" s="17"/>
      <c r="AE45" s="15">
        <f>E45+F45+G45+H45+I45+J45+K45+L45+M45+N45+O45+P45</f>
        <v>34</v>
      </c>
      <c r="AF45" s="17"/>
    </row>
    <row r="46" spans="1:32" ht="14.25" customHeight="1" x14ac:dyDescent="0.2">
      <c r="C46" s="14" t="s">
        <v>49</v>
      </c>
      <c r="D46" s="15">
        <v>5</v>
      </c>
      <c r="E46" s="15">
        <v>4</v>
      </c>
      <c r="F46" s="16">
        <v>8</v>
      </c>
      <c r="G46" s="15">
        <v>5</v>
      </c>
      <c r="H46" s="15">
        <v>8</v>
      </c>
      <c r="I46" s="15">
        <v>7</v>
      </c>
      <c r="J46" s="15">
        <v>5</v>
      </c>
      <c r="K46" s="15">
        <v>7</v>
      </c>
      <c r="L46" s="15">
        <v>6</v>
      </c>
      <c r="M46" s="15">
        <v>6</v>
      </c>
      <c r="N46" s="15">
        <v>6</v>
      </c>
      <c r="O46" s="15">
        <v>4</v>
      </c>
      <c r="P46" s="15">
        <v>6</v>
      </c>
      <c r="Q46" s="15">
        <v>6</v>
      </c>
      <c r="R46" s="15">
        <v>3</v>
      </c>
      <c r="S46" s="15">
        <v>4</v>
      </c>
      <c r="T46" s="15">
        <v>6</v>
      </c>
      <c r="U46" s="15">
        <v>4</v>
      </c>
      <c r="V46" s="15">
        <v>6</v>
      </c>
      <c r="W46" s="15">
        <v>3</v>
      </c>
      <c r="X46" s="15">
        <v>7</v>
      </c>
      <c r="Y46" s="15">
        <v>4</v>
      </c>
      <c r="Z46" s="15">
        <v>7</v>
      </c>
      <c r="AA46" s="15">
        <f t="shared" si="16"/>
        <v>3</v>
      </c>
      <c r="AB46" s="17"/>
      <c r="AC46" s="15">
        <f t="shared" si="17"/>
        <v>50</v>
      </c>
      <c r="AD46" s="17"/>
      <c r="AE46" s="15">
        <f>E46+F46+G46+H46+I46+J46+K46+L46+M46+N46+O46+P46</f>
        <v>72</v>
      </c>
      <c r="AF46" s="17"/>
    </row>
    <row r="47" spans="1:32" ht="14.25" customHeight="1" x14ac:dyDescent="0.2">
      <c r="C47" s="14" t="s">
        <v>50</v>
      </c>
      <c r="D47" s="15">
        <v>2</v>
      </c>
      <c r="E47" s="15">
        <v>3</v>
      </c>
      <c r="F47" s="16">
        <v>2</v>
      </c>
      <c r="G47" s="15">
        <v>2</v>
      </c>
      <c r="H47" s="15">
        <v>2</v>
      </c>
      <c r="I47" s="15">
        <v>2</v>
      </c>
      <c r="J47" s="15">
        <v>2</v>
      </c>
      <c r="K47" s="15">
        <v>2</v>
      </c>
      <c r="L47" s="15">
        <v>2</v>
      </c>
      <c r="M47" s="15">
        <v>2</v>
      </c>
      <c r="N47" s="15">
        <v>2</v>
      </c>
      <c r="O47" s="15">
        <v>2</v>
      </c>
      <c r="P47" s="15">
        <v>2</v>
      </c>
      <c r="Q47" s="15">
        <v>2</v>
      </c>
      <c r="R47" s="15">
        <v>2</v>
      </c>
      <c r="S47" s="15">
        <v>2</v>
      </c>
      <c r="T47" s="15">
        <f>4-2</f>
        <v>2</v>
      </c>
      <c r="U47" s="15">
        <v>2</v>
      </c>
      <c r="V47" s="15">
        <v>2</v>
      </c>
      <c r="W47" s="15">
        <v>2</v>
      </c>
      <c r="X47" s="15">
        <v>2</v>
      </c>
      <c r="Y47" s="15">
        <v>2</v>
      </c>
      <c r="Z47" s="15">
        <v>2</v>
      </c>
      <c r="AA47" s="15">
        <f t="shared" si="16"/>
        <v>0</v>
      </c>
      <c r="AB47" s="19"/>
      <c r="AC47" s="15">
        <f t="shared" si="17"/>
        <v>20</v>
      </c>
      <c r="AD47" s="19"/>
      <c r="AE47" s="15">
        <f>E47+F47+G47+H47+I47+J47+K47+L47+M47+N47+O47+P47</f>
        <v>25</v>
      </c>
      <c r="AF47" s="19"/>
    </row>
    <row r="48" spans="1:32" ht="14.25" customHeight="1" x14ac:dyDescent="0.2">
      <c r="C48" s="30" t="s">
        <v>46</v>
      </c>
      <c r="D48" s="21">
        <f>SUM(D44:D47)</f>
        <v>27</v>
      </c>
      <c r="E48" s="21">
        <f>SUM(E44:E47)</f>
        <v>22</v>
      </c>
      <c r="F48" s="21">
        <f>SUM(F44:F47)</f>
        <v>30</v>
      </c>
      <c r="G48" s="21">
        <f t="shared" ref="G48:AA48" si="18">SUM(G44:G47)</f>
        <v>24</v>
      </c>
      <c r="H48" s="21">
        <f t="shared" si="18"/>
        <v>30</v>
      </c>
      <c r="I48" s="21">
        <f t="shared" si="18"/>
        <v>27</v>
      </c>
      <c r="J48" s="21">
        <f t="shared" si="18"/>
        <v>23</v>
      </c>
      <c r="K48" s="21">
        <f>SUM(K44:K47)</f>
        <v>25</v>
      </c>
      <c r="L48" s="21">
        <f t="shared" si="18"/>
        <v>26</v>
      </c>
      <c r="M48" s="21">
        <f t="shared" si="18"/>
        <v>26</v>
      </c>
      <c r="N48" s="21">
        <f t="shared" si="18"/>
        <v>24</v>
      </c>
      <c r="O48" s="21">
        <f t="shared" si="18"/>
        <v>22</v>
      </c>
      <c r="P48" s="21">
        <f t="shared" si="18"/>
        <v>24</v>
      </c>
      <c r="Q48" s="21">
        <f t="shared" si="18"/>
        <v>20</v>
      </c>
      <c r="R48" s="21">
        <f t="shared" si="18"/>
        <v>16</v>
      </c>
      <c r="S48" s="21">
        <f t="shared" si="18"/>
        <v>17</v>
      </c>
      <c r="T48" s="21">
        <f t="shared" ref="T48:Z48" si="19">SUM(T44:T47)</f>
        <v>20</v>
      </c>
      <c r="U48" s="21">
        <f t="shared" si="19"/>
        <v>20</v>
      </c>
      <c r="V48" s="21">
        <f t="shared" si="19"/>
        <v>23</v>
      </c>
      <c r="W48" s="21">
        <f t="shared" si="19"/>
        <v>19</v>
      </c>
      <c r="X48" s="21">
        <f t="shared" si="19"/>
        <v>23</v>
      </c>
      <c r="Y48" s="21">
        <f t="shared" si="19"/>
        <v>21</v>
      </c>
      <c r="Z48" s="21">
        <f t="shared" si="19"/>
        <v>23</v>
      </c>
      <c r="AA48" s="21">
        <f t="shared" si="18"/>
        <v>2</v>
      </c>
      <c r="AB48" s="17"/>
      <c r="AC48" s="15">
        <f>SUM(AC44:AC47)</f>
        <v>202</v>
      </c>
      <c r="AD48" s="17"/>
      <c r="AE48" s="15">
        <f>SUM(AE44:AE47)</f>
        <v>303</v>
      </c>
      <c r="AF48" s="17"/>
    </row>
    <row r="49" spans="1:32" ht="14.25" customHeight="1" x14ac:dyDescent="0.2">
      <c r="C49" s="30"/>
      <c r="D49" s="15"/>
      <c r="E49" s="15"/>
      <c r="F49" s="16"/>
      <c r="G49" s="15"/>
      <c r="H49" s="15"/>
      <c r="I49" s="15"/>
      <c r="J49" s="15"/>
      <c r="K49" s="15"/>
      <c r="L49" s="15"/>
      <c r="M49" s="15" t="s">
        <v>27</v>
      </c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7"/>
      <c r="AC49" s="15"/>
      <c r="AD49" s="17"/>
      <c r="AE49" s="15"/>
      <c r="AF49" s="17"/>
    </row>
    <row r="50" spans="1:32" ht="14.25" customHeight="1" x14ac:dyDescent="0.2">
      <c r="C50" s="30" t="s">
        <v>51</v>
      </c>
      <c r="F50" s="16"/>
      <c r="M50" s="15" t="s">
        <v>27</v>
      </c>
      <c r="S50" s="53"/>
      <c r="T50" s="53"/>
      <c r="U50" s="53"/>
      <c r="V50" s="53"/>
      <c r="W50" s="53"/>
      <c r="X50" s="53"/>
      <c r="Y50" s="53"/>
      <c r="Z50" s="53"/>
      <c r="AC50" s="15"/>
    </row>
    <row r="51" spans="1:32" ht="14.25" customHeight="1" x14ac:dyDescent="0.2">
      <c r="C51" s="14" t="s">
        <v>52</v>
      </c>
      <c r="D51" s="15">
        <v>44</v>
      </c>
      <c r="E51" s="15">
        <v>55</v>
      </c>
      <c r="F51" s="16">
        <v>66</v>
      </c>
      <c r="G51" s="15">
        <v>234</v>
      </c>
      <c r="H51" s="15">
        <v>58</v>
      </c>
      <c r="I51" s="15">
        <v>77</v>
      </c>
      <c r="J51" s="15">
        <v>482</v>
      </c>
      <c r="K51" s="15">
        <v>95</v>
      </c>
      <c r="L51" s="15">
        <v>77</v>
      </c>
      <c r="M51" s="15">
        <v>86</v>
      </c>
      <c r="N51" s="15">
        <v>106</v>
      </c>
      <c r="O51" s="15">
        <v>72</v>
      </c>
      <c r="P51" s="15">
        <v>37</v>
      </c>
      <c r="Q51" s="15">
        <v>55</v>
      </c>
      <c r="R51" s="15">
        <v>112</v>
      </c>
      <c r="S51" s="44">
        <v>119</v>
      </c>
      <c r="T51" s="44">
        <v>174</v>
      </c>
      <c r="U51" s="44">
        <v>94</v>
      </c>
      <c r="V51" s="44">
        <v>128</v>
      </c>
      <c r="W51" s="44">
        <v>110</v>
      </c>
      <c r="X51" s="44">
        <v>84</v>
      </c>
      <c r="Y51" s="44">
        <v>89</v>
      </c>
      <c r="Z51" s="44">
        <v>77</v>
      </c>
      <c r="AA51" s="15">
        <f t="shared" ref="AA51:AA52" si="20">Z51-Y51</f>
        <v>-12</v>
      </c>
      <c r="AB51" s="17"/>
      <c r="AC51" s="15">
        <f>+Q51+R51+S51+T51+U51+V51+W51+X51+Y51+Z51</f>
        <v>1042</v>
      </c>
      <c r="AD51" s="17"/>
      <c r="AE51" s="15">
        <f>E51+F51+G51+H51+I51+J51+K51+L51+M51+N51+O51+P51</f>
        <v>1445</v>
      </c>
      <c r="AF51" s="17"/>
    </row>
    <row r="52" spans="1:32" ht="14.25" customHeight="1" x14ac:dyDescent="0.2">
      <c r="C52" s="14" t="s">
        <v>53</v>
      </c>
      <c r="D52" s="15">
        <v>20</v>
      </c>
      <c r="E52" s="15">
        <v>24</v>
      </c>
      <c r="F52" s="16">
        <v>25</v>
      </c>
      <c r="G52" s="15">
        <v>25</v>
      </c>
      <c r="H52" s="15">
        <v>21</v>
      </c>
      <c r="I52" s="15">
        <v>21</v>
      </c>
      <c r="J52" s="15">
        <v>24</v>
      </c>
      <c r="K52" s="15">
        <v>24</v>
      </c>
      <c r="L52" s="15">
        <v>24</v>
      </c>
      <c r="M52" s="15">
        <v>24</v>
      </c>
      <c r="N52" s="15">
        <v>24</v>
      </c>
      <c r="O52" s="15">
        <v>24</v>
      </c>
      <c r="P52" s="15">
        <v>24</v>
      </c>
      <c r="Q52" s="15">
        <v>24</v>
      </c>
      <c r="R52" s="15">
        <v>26</v>
      </c>
      <c r="S52" s="44">
        <v>27</v>
      </c>
      <c r="T52" s="44">
        <v>27</v>
      </c>
      <c r="U52" s="44">
        <v>25</v>
      </c>
      <c r="V52" s="44">
        <v>27</v>
      </c>
      <c r="W52" s="44">
        <v>27</v>
      </c>
      <c r="X52" s="44">
        <v>27</v>
      </c>
      <c r="Y52" s="44">
        <v>27</v>
      </c>
      <c r="Z52" s="44">
        <v>27</v>
      </c>
      <c r="AA52" s="15">
        <f t="shared" si="20"/>
        <v>0</v>
      </c>
      <c r="AB52" s="17"/>
      <c r="AC52" s="15">
        <f t="shared" ref="AC52" si="21">+Q52+R52+S52+T52+U52+V52+W52+X52+Y52+Z52</f>
        <v>264</v>
      </c>
      <c r="AD52" s="17"/>
      <c r="AE52" s="15">
        <f>E52+F52+G52+H52+I52+J52+K52+L52+M52+N52+O52+P52</f>
        <v>284</v>
      </c>
      <c r="AF52" s="17"/>
    </row>
    <row r="53" spans="1:32" ht="14.25" customHeight="1" x14ac:dyDescent="0.2">
      <c r="C53" s="30" t="s">
        <v>51</v>
      </c>
      <c r="D53" s="21">
        <f>SUM(D51:D52)</f>
        <v>64</v>
      </c>
      <c r="E53" s="21">
        <f>SUM(E51:E52)</f>
        <v>79</v>
      </c>
      <c r="F53" s="21">
        <f>SUM(F51:F52)</f>
        <v>91</v>
      </c>
      <c r="G53" s="21">
        <f t="shared" ref="G53:O53" si="22">SUM(G51:G52)</f>
        <v>259</v>
      </c>
      <c r="H53" s="21">
        <f>SUM(H51:H52)</f>
        <v>79</v>
      </c>
      <c r="I53" s="21">
        <f t="shared" si="22"/>
        <v>98</v>
      </c>
      <c r="J53" s="21">
        <f t="shared" si="22"/>
        <v>506</v>
      </c>
      <c r="K53" s="21">
        <f>SUM(K51:K52)</f>
        <v>119</v>
      </c>
      <c r="L53" s="21">
        <f t="shared" si="22"/>
        <v>101</v>
      </c>
      <c r="M53" s="21">
        <f t="shared" si="22"/>
        <v>110</v>
      </c>
      <c r="N53" s="21">
        <f>SUM(N51:N52)</f>
        <v>130</v>
      </c>
      <c r="O53" s="21">
        <f t="shared" si="22"/>
        <v>96</v>
      </c>
      <c r="P53" s="21">
        <f t="shared" ref="P53:AA53" si="23">SUM(P51:P52)</f>
        <v>61</v>
      </c>
      <c r="Q53" s="21">
        <f t="shared" si="23"/>
        <v>79</v>
      </c>
      <c r="R53" s="21">
        <f t="shared" si="23"/>
        <v>138</v>
      </c>
      <c r="S53" s="54">
        <f t="shared" si="23"/>
        <v>146</v>
      </c>
      <c r="T53" s="54">
        <f t="shared" si="23"/>
        <v>201</v>
      </c>
      <c r="U53" s="54">
        <f t="shared" ref="U53:Z53" si="24">SUM(U51:U52)</f>
        <v>119</v>
      </c>
      <c r="V53" s="54">
        <f t="shared" si="24"/>
        <v>155</v>
      </c>
      <c r="W53" s="54">
        <f t="shared" si="24"/>
        <v>137</v>
      </c>
      <c r="X53" s="54">
        <f t="shared" si="24"/>
        <v>111</v>
      </c>
      <c r="Y53" s="54">
        <f t="shared" si="24"/>
        <v>116</v>
      </c>
      <c r="Z53" s="54">
        <f t="shared" si="24"/>
        <v>104</v>
      </c>
      <c r="AA53" s="21">
        <f t="shared" si="23"/>
        <v>-12</v>
      </c>
      <c r="AB53" s="32"/>
      <c r="AC53" s="21">
        <f>SUM(AC51:AC52)</f>
        <v>1306</v>
      </c>
      <c r="AD53" s="32"/>
      <c r="AE53" s="21">
        <f>SUM(AE51:AE52)</f>
        <v>1729</v>
      </c>
      <c r="AF53" s="32"/>
    </row>
    <row r="54" spans="1:32" ht="14.25" customHeight="1" x14ac:dyDescent="0.2">
      <c r="C54" s="30"/>
      <c r="D54" s="15"/>
      <c r="E54" s="15"/>
      <c r="F54" s="16" t="s">
        <v>27</v>
      </c>
      <c r="G54" s="15"/>
      <c r="H54" s="15"/>
      <c r="I54" s="15"/>
      <c r="J54" s="15"/>
      <c r="K54" s="15"/>
      <c r="L54" s="15"/>
      <c r="M54" s="15" t="s">
        <v>27</v>
      </c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7"/>
      <c r="AC54" s="15"/>
      <c r="AD54" s="17"/>
      <c r="AE54" s="15"/>
      <c r="AF54" s="17"/>
    </row>
    <row r="55" spans="1:32" ht="14.25" customHeight="1" x14ac:dyDescent="0.2">
      <c r="C55" s="30" t="s">
        <v>54</v>
      </c>
      <c r="F55" s="16" t="s">
        <v>27</v>
      </c>
      <c r="M55" s="15" t="s">
        <v>27</v>
      </c>
      <c r="AA55" s="15" t="s">
        <v>27</v>
      </c>
    </row>
    <row r="56" spans="1:32" ht="14.25" customHeight="1" x14ac:dyDescent="0.2">
      <c r="A56" s="1">
        <v>64910000001</v>
      </c>
      <c r="C56" s="14" t="s">
        <v>55</v>
      </c>
      <c r="D56" s="15">
        <v>22</v>
      </c>
      <c r="E56" s="15">
        <v>22</v>
      </c>
      <c r="F56" s="16">
        <v>22</v>
      </c>
      <c r="G56" s="15">
        <v>22</v>
      </c>
      <c r="H56" s="15">
        <v>22</v>
      </c>
      <c r="I56" s="15">
        <v>22</v>
      </c>
      <c r="J56" s="15">
        <v>22</v>
      </c>
      <c r="K56" s="15">
        <v>22</v>
      </c>
      <c r="L56" s="15">
        <v>22</v>
      </c>
      <c r="M56" s="15">
        <v>22</v>
      </c>
      <c r="N56" s="15">
        <v>22</v>
      </c>
      <c r="O56" s="15">
        <v>22</v>
      </c>
      <c r="P56" s="15">
        <v>22</v>
      </c>
      <c r="Q56" s="15">
        <v>24</v>
      </c>
      <c r="R56" s="15">
        <v>24</v>
      </c>
      <c r="S56" s="15">
        <v>24</v>
      </c>
      <c r="T56" s="15">
        <v>24</v>
      </c>
      <c r="U56" s="15">
        <v>24</v>
      </c>
      <c r="V56" s="15">
        <v>24</v>
      </c>
      <c r="W56" s="15">
        <v>24</v>
      </c>
      <c r="X56" s="15">
        <v>24</v>
      </c>
      <c r="Y56" s="15">
        <v>24</v>
      </c>
      <c r="Z56" s="15">
        <v>24</v>
      </c>
      <c r="AA56" s="15">
        <f t="shared" ref="AA56:AA70" si="25">Z56-Y56</f>
        <v>0</v>
      </c>
      <c r="AB56" s="17"/>
      <c r="AC56" s="15">
        <f t="shared" ref="AC56:AC70" si="26">+Q56+R56+S56+T56+U56+V56+W56+X56+Y56+Z56</f>
        <v>240</v>
      </c>
      <c r="AD56" s="17"/>
      <c r="AE56" s="15">
        <f t="shared" ref="AE56:AE70" si="27">E56+F56+G56+H56+I56+J56+K56+L56+M56+N56+O56+P56</f>
        <v>264</v>
      </c>
      <c r="AF56" s="17"/>
    </row>
    <row r="57" spans="1:32" ht="14.25" customHeight="1" x14ac:dyDescent="0.2">
      <c r="C57" s="14" t="s">
        <v>56</v>
      </c>
      <c r="D57" s="15">
        <v>0</v>
      </c>
      <c r="E57" s="15">
        <v>0</v>
      </c>
      <c r="F57" s="16">
        <v>0</v>
      </c>
      <c r="G57" s="15">
        <v>0</v>
      </c>
      <c r="H57" s="15">
        <v>0</v>
      </c>
      <c r="I57" s="15">
        <v>0</v>
      </c>
      <c r="J57" s="15">
        <v>0</v>
      </c>
      <c r="K57" s="15">
        <v>0</v>
      </c>
      <c r="L57" s="15">
        <v>0</v>
      </c>
      <c r="M57" s="15">
        <v>0</v>
      </c>
      <c r="N57" s="15">
        <v>0</v>
      </c>
      <c r="O57" s="15">
        <v>0</v>
      </c>
      <c r="P57" s="15">
        <v>0</v>
      </c>
      <c r="Q57" s="15">
        <v>0</v>
      </c>
      <c r="R57" s="15">
        <v>0</v>
      </c>
      <c r="S57" s="15">
        <v>0</v>
      </c>
      <c r="T57" s="15">
        <v>0</v>
      </c>
      <c r="U57" s="15">
        <v>0</v>
      </c>
      <c r="V57" s="15">
        <v>0</v>
      </c>
      <c r="W57" s="15">
        <v>0</v>
      </c>
      <c r="X57" s="15">
        <v>0</v>
      </c>
      <c r="Y57" s="15">
        <v>0</v>
      </c>
      <c r="Z57" s="15">
        <v>0</v>
      </c>
      <c r="AA57" s="15">
        <f t="shared" si="25"/>
        <v>0</v>
      </c>
      <c r="AB57" s="17"/>
      <c r="AC57" s="15">
        <f t="shared" si="26"/>
        <v>0</v>
      </c>
      <c r="AD57" s="17"/>
      <c r="AE57" s="15">
        <f t="shared" si="27"/>
        <v>0</v>
      </c>
      <c r="AF57" s="17"/>
    </row>
    <row r="58" spans="1:32" ht="14.25" customHeight="1" x14ac:dyDescent="0.2">
      <c r="C58" s="14" t="s">
        <v>57</v>
      </c>
      <c r="D58" s="1">
        <v>0</v>
      </c>
      <c r="F58" s="16"/>
      <c r="M58" s="15"/>
      <c r="O58" s="1">
        <v>0</v>
      </c>
      <c r="P58" s="1">
        <v>0</v>
      </c>
      <c r="Q58" s="1">
        <v>0</v>
      </c>
      <c r="R58" s="1">
        <v>0</v>
      </c>
      <c r="S58" s="1">
        <v>0</v>
      </c>
      <c r="T58" s="1">
        <v>0</v>
      </c>
      <c r="U58" s="1">
        <v>0</v>
      </c>
      <c r="V58" s="1">
        <v>0</v>
      </c>
      <c r="W58" s="1">
        <v>0</v>
      </c>
      <c r="X58" s="1">
        <v>0</v>
      </c>
      <c r="Y58" s="1">
        <v>0</v>
      </c>
      <c r="Z58" s="1">
        <v>0</v>
      </c>
      <c r="AA58" s="15">
        <f t="shared" si="25"/>
        <v>0</v>
      </c>
      <c r="AC58" s="15">
        <f t="shared" si="26"/>
        <v>0</v>
      </c>
      <c r="AE58" s="15">
        <f t="shared" si="27"/>
        <v>0</v>
      </c>
    </row>
    <row r="59" spans="1:32" ht="14.25" customHeight="1" x14ac:dyDescent="0.2">
      <c r="A59" s="1">
        <v>64910000016</v>
      </c>
      <c r="C59" s="14" t="s">
        <v>58</v>
      </c>
      <c r="D59" s="15">
        <v>6</v>
      </c>
      <c r="E59" s="15">
        <v>0</v>
      </c>
      <c r="F59" s="16">
        <v>10</v>
      </c>
      <c r="G59" s="15">
        <v>6</v>
      </c>
      <c r="H59" s="15">
        <v>6</v>
      </c>
      <c r="I59" s="15">
        <v>6</v>
      </c>
      <c r="J59" s="15">
        <v>7</v>
      </c>
      <c r="K59" s="15">
        <v>6</v>
      </c>
      <c r="L59" s="15">
        <v>6</v>
      </c>
      <c r="M59" s="15">
        <v>6</v>
      </c>
      <c r="N59" s="15">
        <v>6</v>
      </c>
      <c r="O59" s="15">
        <v>6</v>
      </c>
      <c r="P59" s="15">
        <v>-1</v>
      </c>
      <c r="Q59" s="15">
        <v>6</v>
      </c>
      <c r="R59" s="15">
        <v>6</v>
      </c>
      <c r="S59" s="15">
        <v>7</v>
      </c>
      <c r="T59" s="15">
        <v>6</v>
      </c>
      <c r="U59" s="15">
        <v>6</v>
      </c>
      <c r="V59" s="15">
        <v>6</v>
      </c>
      <c r="W59" s="15">
        <v>18</v>
      </c>
      <c r="X59" s="15">
        <v>18</v>
      </c>
      <c r="Y59" s="15">
        <v>12</v>
      </c>
      <c r="Z59" s="15">
        <v>0</v>
      </c>
      <c r="AA59" s="15">
        <f t="shared" si="25"/>
        <v>-12</v>
      </c>
      <c r="AB59" s="17"/>
      <c r="AC59" s="15">
        <f t="shared" si="26"/>
        <v>85</v>
      </c>
      <c r="AD59" s="17"/>
      <c r="AE59" s="15">
        <f t="shared" si="27"/>
        <v>64</v>
      </c>
      <c r="AF59" s="17"/>
    </row>
    <row r="60" spans="1:32" ht="14.25" customHeight="1" x14ac:dyDescent="0.2">
      <c r="C60" s="14" t="s">
        <v>59</v>
      </c>
      <c r="D60" s="15">
        <v>0</v>
      </c>
      <c r="E60" s="15">
        <v>0</v>
      </c>
      <c r="F60" s="16">
        <v>0</v>
      </c>
      <c r="G60" s="15">
        <v>0</v>
      </c>
      <c r="H60" s="15">
        <v>0</v>
      </c>
      <c r="I60" s="15">
        <v>0</v>
      </c>
      <c r="J60" s="15">
        <v>0</v>
      </c>
      <c r="K60" s="15">
        <v>0</v>
      </c>
      <c r="L60" s="15">
        <v>0</v>
      </c>
      <c r="M60" s="15">
        <v>0</v>
      </c>
      <c r="N60" s="15">
        <v>0</v>
      </c>
      <c r="O60" s="15">
        <v>0</v>
      </c>
      <c r="P60" s="15">
        <v>0</v>
      </c>
      <c r="Q60" s="15">
        <v>0</v>
      </c>
      <c r="R60" s="15">
        <v>0</v>
      </c>
      <c r="S60" s="15">
        <v>0</v>
      </c>
      <c r="T60" s="15">
        <v>0</v>
      </c>
      <c r="U60" s="15">
        <v>0</v>
      </c>
      <c r="V60" s="15">
        <v>0</v>
      </c>
      <c r="W60" s="15">
        <v>0</v>
      </c>
      <c r="X60" s="15">
        <v>0</v>
      </c>
      <c r="Y60" s="15">
        <v>0</v>
      </c>
      <c r="Z60" s="15">
        <v>0</v>
      </c>
      <c r="AA60" s="15">
        <f t="shared" si="25"/>
        <v>0</v>
      </c>
      <c r="AB60" s="17"/>
      <c r="AC60" s="15">
        <f t="shared" si="26"/>
        <v>0</v>
      </c>
      <c r="AD60" s="17"/>
      <c r="AE60" s="15">
        <f t="shared" si="27"/>
        <v>0</v>
      </c>
      <c r="AF60" s="17"/>
    </row>
    <row r="61" spans="1:32" ht="14.25" customHeight="1" x14ac:dyDescent="0.2">
      <c r="C61" s="14" t="s">
        <v>60</v>
      </c>
      <c r="D61" s="1">
        <v>0</v>
      </c>
      <c r="E61" s="1">
        <v>0</v>
      </c>
      <c r="F61" s="16">
        <v>0</v>
      </c>
      <c r="G61" s="1">
        <v>0</v>
      </c>
      <c r="H61" s="1">
        <v>0</v>
      </c>
      <c r="I61" s="1">
        <v>0</v>
      </c>
      <c r="J61" s="1">
        <v>0</v>
      </c>
      <c r="K61" s="1">
        <v>0</v>
      </c>
      <c r="L61" s="1">
        <v>4</v>
      </c>
      <c r="M61" s="15">
        <v>0</v>
      </c>
      <c r="N61" s="1">
        <v>0</v>
      </c>
      <c r="O61" s="1">
        <v>0</v>
      </c>
      <c r="P61" s="1">
        <v>0</v>
      </c>
      <c r="Q61" s="1">
        <v>0</v>
      </c>
      <c r="R61" s="1">
        <v>0</v>
      </c>
      <c r="S61" s="1">
        <v>0</v>
      </c>
      <c r="T61" s="1">
        <v>0</v>
      </c>
      <c r="U61" s="1">
        <v>0</v>
      </c>
      <c r="V61" s="1">
        <v>0</v>
      </c>
      <c r="W61" s="1">
        <v>0</v>
      </c>
      <c r="X61" s="1">
        <v>0</v>
      </c>
      <c r="Y61" s="1">
        <v>0</v>
      </c>
      <c r="Z61" s="1">
        <v>0</v>
      </c>
      <c r="AA61" s="15">
        <f t="shared" si="25"/>
        <v>0</v>
      </c>
      <c r="AC61" s="15">
        <f t="shared" si="26"/>
        <v>0</v>
      </c>
      <c r="AE61" s="15">
        <f t="shared" si="27"/>
        <v>4</v>
      </c>
    </row>
    <row r="62" spans="1:32" ht="14.25" customHeight="1" x14ac:dyDescent="0.2">
      <c r="C62" s="14" t="s">
        <v>61</v>
      </c>
      <c r="D62" s="15">
        <v>0</v>
      </c>
      <c r="E62" s="15">
        <v>0</v>
      </c>
      <c r="F62" s="16">
        <v>0</v>
      </c>
      <c r="G62" s="15">
        <v>0</v>
      </c>
      <c r="H62" s="15">
        <v>0</v>
      </c>
      <c r="I62" s="15">
        <v>0</v>
      </c>
      <c r="J62" s="15">
        <v>0</v>
      </c>
      <c r="K62" s="15">
        <v>0</v>
      </c>
      <c r="L62" s="15">
        <v>0</v>
      </c>
      <c r="M62" s="15">
        <v>0</v>
      </c>
      <c r="N62" s="15">
        <v>0</v>
      </c>
      <c r="O62" s="15">
        <v>0</v>
      </c>
      <c r="P62" s="15">
        <v>0</v>
      </c>
      <c r="Q62" s="15">
        <v>0</v>
      </c>
      <c r="R62" s="15">
        <v>0</v>
      </c>
      <c r="S62" s="15">
        <v>0</v>
      </c>
      <c r="T62" s="15">
        <v>0</v>
      </c>
      <c r="U62" s="15">
        <v>0</v>
      </c>
      <c r="V62" s="15">
        <v>0</v>
      </c>
      <c r="W62" s="15">
        <v>0</v>
      </c>
      <c r="X62" s="15">
        <v>0</v>
      </c>
      <c r="Y62" s="15">
        <v>0</v>
      </c>
      <c r="Z62" s="15">
        <v>0</v>
      </c>
      <c r="AA62" s="15">
        <f t="shared" si="25"/>
        <v>0</v>
      </c>
      <c r="AB62" s="17"/>
      <c r="AC62" s="15">
        <f t="shared" si="26"/>
        <v>0</v>
      </c>
      <c r="AD62" s="17"/>
      <c r="AE62" s="15">
        <f t="shared" si="27"/>
        <v>0</v>
      </c>
      <c r="AF62" s="17"/>
    </row>
    <row r="63" spans="1:32" ht="14.25" customHeight="1" x14ac:dyDescent="0.2">
      <c r="A63" s="1">
        <v>64910000011</v>
      </c>
      <c r="C63" s="14" t="s">
        <v>62</v>
      </c>
      <c r="D63" s="15">
        <v>2</v>
      </c>
      <c r="E63" s="15">
        <v>2</v>
      </c>
      <c r="F63" s="16">
        <f>3-2</f>
        <v>1</v>
      </c>
      <c r="G63" s="15">
        <v>1</v>
      </c>
      <c r="H63" s="15">
        <v>2</v>
      </c>
      <c r="I63" s="15">
        <v>2</v>
      </c>
      <c r="J63" s="15">
        <v>2</v>
      </c>
      <c r="K63" s="15">
        <v>2</v>
      </c>
      <c r="L63" s="15">
        <v>2</v>
      </c>
      <c r="M63" s="15">
        <v>2</v>
      </c>
      <c r="N63" s="15">
        <v>2</v>
      </c>
      <c r="O63" s="15">
        <v>2</v>
      </c>
      <c r="P63" s="15">
        <v>3</v>
      </c>
      <c r="Q63" s="15">
        <v>2</v>
      </c>
      <c r="R63" s="15">
        <v>2</v>
      </c>
      <c r="S63" s="15">
        <v>2</v>
      </c>
      <c r="T63" s="15">
        <v>2</v>
      </c>
      <c r="U63" s="15">
        <v>2</v>
      </c>
      <c r="V63" s="15">
        <v>2</v>
      </c>
      <c r="W63" s="15">
        <v>2</v>
      </c>
      <c r="X63" s="15">
        <v>2</v>
      </c>
      <c r="Y63" s="15">
        <v>2</v>
      </c>
      <c r="Z63" s="15">
        <v>2</v>
      </c>
      <c r="AA63" s="15">
        <f t="shared" si="25"/>
        <v>0</v>
      </c>
      <c r="AB63" s="17"/>
      <c r="AC63" s="15">
        <f t="shared" si="26"/>
        <v>20</v>
      </c>
      <c r="AD63" s="17"/>
      <c r="AE63" s="15">
        <f t="shared" si="27"/>
        <v>23</v>
      </c>
      <c r="AF63" s="17"/>
    </row>
    <row r="64" spans="1:32" ht="14.25" customHeight="1" x14ac:dyDescent="0.2">
      <c r="C64" s="14" t="s">
        <v>63</v>
      </c>
      <c r="D64" s="15">
        <v>5</v>
      </c>
      <c r="E64" s="15">
        <v>5</v>
      </c>
      <c r="F64" s="16">
        <v>4</v>
      </c>
      <c r="G64" s="15">
        <v>4</v>
      </c>
      <c r="H64" s="15">
        <v>5</v>
      </c>
      <c r="I64" s="15">
        <v>0</v>
      </c>
      <c r="J64" s="15">
        <v>0</v>
      </c>
      <c r="K64" s="15">
        <v>0</v>
      </c>
      <c r="L64" s="15">
        <v>0</v>
      </c>
      <c r="M64" s="15">
        <v>0</v>
      </c>
      <c r="N64" s="15">
        <v>3</v>
      </c>
      <c r="O64" s="15">
        <v>3</v>
      </c>
      <c r="P64" s="15">
        <v>3</v>
      </c>
      <c r="Q64" s="15">
        <v>0</v>
      </c>
      <c r="R64" s="15">
        <v>0</v>
      </c>
      <c r="S64" s="15">
        <v>0</v>
      </c>
      <c r="T64" s="15">
        <v>0</v>
      </c>
      <c r="U64" s="15">
        <v>0</v>
      </c>
      <c r="V64" s="15">
        <v>0</v>
      </c>
      <c r="W64" s="15">
        <v>0</v>
      </c>
      <c r="X64" s="15">
        <v>0</v>
      </c>
      <c r="Y64" s="15">
        <v>0</v>
      </c>
      <c r="Z64" s="15">
        <v>0</v>
      </c>
      <c r="AA64" s="15">
        <f t="shared" si="25"/>
        <v>0</v>
      </c>
      <c r="AB64" s="17"/>
      <c r="AC64" s="15">
        <f t="shared" si="26"/>
        <v>0</v>
      </c>
      <c r="AD64" s="17"/>
      <c r="AE64" s="15">
        <f t="shared" si="27"/>
        <v>27</v>
      </c>
      <c r="AF64" s="17"/>
    </row>
    <row r="65" spans="3:34" ht="14.25" customHeight="1" x14ac:dyDescent="0.2">
      <c r="C65" s="14" t="s">
        <v>64</v>
      </c>
      <c r="D65" s="15">
        <v>1</v>
      </c>
      <c r="E65" s="15">
        <v>0</v>
      </c>
      <c r="F65" s="16">
        <f>3+2</f>
        <v>5</v>
      </c>
      <c r="G65" s="15">
        <v>0</v>
      </c>
      <c r="H65" s="15">
        <v>3</v>
      </c>
      <c r="I65" s="15">
        <v>0</v>
      </c>
      <c r="J65" s="15">
        <v>0</v>
      </c>
      <c r="K65" s="15">
        <v>1</v>
      </c>
      <c r="L65" s="15">
        <v>0</v>
      </c>
      <c r="M65" s="15">
        <v>0</v>
      </c>
      <c r="N65" s="15">
        <v>3</v>
      </c>
      <c r="O65" s="15">
        <v>1</v>
      </c>
      <c r="P65" s="15">
        <v>0</v>
      </c>
      <c r="Q65" s="15">
        <v>3</v>
      </c>
      <c r="R65" s="15">
        <v>4</v>
      </c>
      <c r="S65" s="15">
        <v>4</v>
      </c>
      <c r="T65" s="15">
        <v>0</v>
      </c>
      <c r="U65" s="15">
        <v>1</v>
      </c>
      <c r="V65" s="15">
        <v>3</v>
      </c>
      <c r="W65" s="15">
        <v>0</v>
      </c>
      <c r="X65" s="15">
        <v>4</v>
      </c>
      <c r="Y65" s="15">
        <v>0</v>
      </c>
      <c r="Z65" s="15">
        <v>3</v>
      </c>
      <c r="AA65" s="15">
        <f t="shared" si="25"/>
        <v>3</v>
      </c>
      <c r="AB65" s="17"/>
      <c r="AC65" s="15">
        <f t="shared" si="26"/>
        <v>22</v>
      </c>
      <c r="AD65" s="17"/>
      <c r="AE65" s="15">
        <f t="shared" si="27"/>
        <v>13</v>
      </c>
      <c r="AF65" s="17"/>
    </row>
    <row r="66" spans="3:34" ht="14.25" customHeight="1" x14ac:dyDescent="0.2">
      <c r="C66" s="14" t="s">
        <v>65</v>
      </c>
      <c r="D66" s="15">
        <v>2</v>
      </c>
      <c r="E66" s="15">
        <v>2</v>
      </c>
      <c r="F66" s="16">
        <v>2</v>
      </c>
      <c r="G66" s="15">
        <v>2</v>
      </c>
      <c r="H66" s="15">
        <v>2</v>
      </c>
      <c r="I66" s="15">
        <v>3</v>
      </c>
      <c r="J66" s="15">
        <v>6</v>
      </c>
      <c r="K66" s="15">
        <v>6</v>
      </c>
      <c r="L66" s="15">
        <v>5</v>
      </c>
      <c r="M66" s="15">
        <v>6</v>
      </c>
      <c r="N66" s="15">
        <v>6</v>
      </c>
      <c r="O66" s="15">
        <v>5</v>
      </c>
      <c r="P66" s="15">
        <v>4</v>
      </c>
      <c r="Q66" s="15">
        <v>4</v>
      </c>
      <c r="R66" s="15">
        <v>4</v>
      </c>
      <c r="S66" s="15">
        <v>0</v>
      </c>
      <c r="T66" s="15">
        <v>7</v>
      </c>
      <c r="U66" s="15">
        <v>6</v>
      </c>
      <c r="V66" s="15">
        <v>7</v>
      </c>
      <c r="W66" s="15">
        <v>6</v>
      </c>
      <c r="X66" s="15">
        <v>6</v>
      </c>
      <c r="Y66" s="15">
        <v>6</v>
      </c>
      <c r="Z66" s="15">
        <v>5</v>
      </c>
      <c r="AA66" s="15">
        <f t="shared" si="25"/>
        <v>-1</v>
      </c>
      <c r="AB66" s="17"/>
      <c r="AC66" s="15">
        <f t="shared" si="26"/>
        <v>51</v>
      </c>
      <c r="AD66" s="17"/>
      <c r="AE66" s="15">
        <f t="shared" si="27"/>
        <v>49</v>
      </c>
      <c r="AF66" s="17"/>
    </row>
    <row r="67" spans="3:34" ht="14.25" customHeight="1" x14ac:dyDescent="0.2">
      <c r="C67" s="14" t="s">
        <v>66</v>
      </c>
      <c r="D67" s="15">
        <v>19</v>
      </c>
      <c r="E67" s="15">
        <v>8</v>
      </c>
      <c r="F67" s="16">
        <v>8</v>
      </c>
      <c r="G67" s="15">
        <v>8</v>
      </c>
      <c r="H67" s="15">
        <v>8</v>
      </c>
      <c r="I67" s="15">
        <v>8</v>
      </c>
      <c r="J67" s="15">
        <v>8</v>
      </c>
      <c r="K67" s="15">
        <v>13</v>
      </c>
      <c r="L67" s="15">
        <v>14</v>
      </c>
      <c r="M67" s="15">
        <v>14</v>
      </c>
      <c r="N67" s="15">
        <v>8</v>
      </c>
      <c r="O67" s="15">
        <v>8</v>
      </c>
      <c r="P67" s="15">
        <v>8</v>
      </c>
      <c r="Q67" s="15">
        <v>15</v>
      </c>
      <c r="R67" s="15">
        <v>8</v>
      </c>
      <c r="S67" s="15">
        <v>8</v>
      </c>
      <c r="T67" s="15">
        <v>11</v>
      </c>
      <c r="U67" s="15">
        <v>8</v>
      </c>
      <c r="V67" s="15">
        <v>8</v>
      </c>
      <c r="W67" s="15">
        <v>8</v>
      </c>
      <c r="X67" s="15">
        <v>8</v>
      </c>
      <c r="Y67" s="15">
        <v>8</v>
      </c>
      <c r="Z67" s="15">
        <v>8</v>
      </c>
      <c r="AA67" s="15">
        <f t="shared" si="25"/>
        <v>0</v>
      </c>
      <c r="AB67" s="17"/>
      <c r="AC67" s="15">
        <f t="shared" si="26"/>
        <v>90</v>
      </c>
      <c r="AD67" s="17"/>
      <c r="AE67" s="15">
        <f t="shared" si="27"/>
        <v>113</v>
      </c>
      <c r="AF67" s="17"/>
    </row>
    <row r="68" spans="3:34" ht="14.25" customHeight="1" x14ac:dyDescent="0.2">
      <c r="C68" s="14" t="s">
        <v>67</v>
      </c>
      <c r="D68" s="15">
        <v>0</v>
      </c>
      <c r="E68" s="15">
        <v>0</v>
      </c>
      <c r="F68" s="16">
        <v>0</v>
      </c>
      <c r="G68" s="15">
        <v>0</v>
      </c>
      <c r="H68" s="15">
        <v>9</v>
      </c>
      <c r="I68" s="15">
        <v>0</v>
      </c>
      <c r="J68" s="15">
        <v>0</v>
      </c>
      <c r="K68" s="15">
        <v>0</v>
      </c>
      <c r="L68" s="15">
        <v>0</v>
      </c>
      <c r="M68" s="15">
        <v>0</v>
      </c>
      <c r="N68" s="15">
        <v>0</v>
      </c>
      <c r="O68" s="15">
        <v>0</v>
      </c>
      <c r="P68" s="15">
        <v>4</v>
      </c>
      <c r="Q68" s="15">
        <v>2</v>
      </c>
      <c r="R68" s="15">
        <v>0</v>
      </c>
      <c r="S68" s="15">
        <v>7</v>
      </c>
      <c r="T68" s="15">
        <v>0</v>
      </c>
      <c r="U68" s="15">
        <v>3</v>
      </c>
      <c r="V68" s="15">
        <v>0</v>
      </c>
      <c r="W68" s="15">
        <v>0</v>
      </c>
      <c r="X68" s="15">
        <v>0</v>
      </c>
      <c r="Y68" s="15">
        <v>0</v>
      </c>
      <c r="Z68" s="15">
        <v>0</v>
      </c>
      <c r="AA68" s="15">
        <f t="shared" si="25"/>
        <v>0</v>
      </c>
      <c r="AB68" s="17"/>
      <c r="AC68" s="15">
        <f t="shared" si="26"/>
        <v>12</v>
      </c>
      <c r="AD68" s="17"/>
      <c r="AE68" s="15">
        <f t="shared" si="27"/>
        <v>13</v>
      </c>
      <c r="AF68" s="17"/>
    </row>
    <row r="69" spans="3:34" ht="14.25" customHeight="1" x14ac:dyDescent="0.2">
      <c r="C69" s="14" t="s">
        <v>68</v>
      </c>
      <c r="D69" s="15">
        <v>6</v>
      </c>
      <c r="E69" s="15">
        <v>6</v>
      </c>
      <c r="F69" s="16">
        <v>36</v>
      </c>
      <c r="G69" s="15">
        <v>13</v>
      </c>
      <c r="H69" s="15">
        <v>4</v>
      </c>
      <c r="I69" s="15">
        <v>4</v>
      </c>
      <c r="J69" s="15">
        <v>4</v>
      </c>
      <c r="K69" s="15">
        <v>13</v>
      </c>
      <c r="L69" s="15">
        <v>8</v>
      </c>
      <c r="M69" s="15">
        <v>4</v>
      </c>
      <c r="N69" s="15">
        <v>4</v>
      </c>
      <c r="O69" s="15">
        <v>4</v>
      </c>
      <c r="P69" s="15">
        <v>0</v>
      </c>
      <c r="Q69" s="15">
        <v>0</v>
      </c>
      <c r="R69" s="15">
        <v>0</v>
      </c>
      <c r="S69" s="15">
        <v>0</v>
      </c>
      <c r="T69" s="15">
        <v>7</v>
      </c>
      <c r="U69" s="15">
        <v>0</v>
      </c>
      <c r="V69" s="15">
        <v>0</v>
      </c>
      <c r="W69" s="15">
        <v>0</v>
      </c>
      <c r="X69" s="15">
        <v>0</v>
      </c>
      <c r="Y69" s="15">
        <v>0</v>
      </c>
      <c r="Z69" s="15">
        <v>0</v>
      </c>
      <c r="AA69" s="15">
        <f t="shared" si="25"/>
        <v>0</v>
      </c>
      <c r="AB69" s="17"/>
      <c r="AC69" s="15">
        <f t="shared" si="26"/>
        <v>7</v>
      </c>
      <c r="AD69" s="17"/>
      <c r="AE69" s="15">
        <f t="shared" si="27"/>
        <v>100</v>
      </c>
      <c r="AF69" s="17"/>
    </row>
    <row r="70" spans="3:34" ht="14.25" customHeight="1" x14ac:dyDescent="0.2">
      <c r="C70" s="14" t="s">
        <v>69</v>
      </c>
      <c r="D70" s="25">
        <v>9</v>
      </c>
      <c r="E70" s="25">
        <v>7</v>
      </c>
      <c r="F70" s="26">
        <v>5</v>
      </c>
      <c r="G70" s="25">
        <f>44-15</f>
        <v>29</v>
      </c>
      <c r="H70" s="25">
        <v>9</v>
      </c>
      <c r="I70" s="25">
        <v>5</v>
      </c>
      <c r="J70" s="25">
        <v>5</v>
      </c>
      <c r="K70" s="25">
        <v>34</v>
      </c>
      <c r="L70" s="25">
        <v>12</v>
      </c>
      <c r="M70" s="25">
        <v>13</v>
      </c>
      <c r="N70" s="25">
        <v>16</v>
      </c>
      <c r="O70" s="25">
        <v>12</v>
      </c>
      <c r="P70" s="25">
        <v>3</v>
      </c>
      <c r="Q70" s="49">
        <v>7</v>
      </c>
      <c r="R70" s="49">
        <v>4</v>
      </c>
      <c r="S70" s="49">
        <v>6</v>
      </c>
      <c r="T70" s="49">
        <f>31-10</f>
        <v>21</v>
      </c>
      <c r="U70" s="49">
        <v>4</v>
      </c>
      <c r="V70" s="49">
        <v>7</v>
      </c>
      <c r="W70" s="49">
        <v>10</v>
      </c>
      <c r="X70" s="49">
        <v>11</v>
      </c>
      <c r="Y70" s="49">
        <v>12</v>
      </c>
      <c r="Z70" s="49">
        <f>12-4</f>
        <v>8</v>
      </c>
      <c r="AA70" s="15">
        <f t="shared" si="25"/>
        <v>-4</v>
      </c>
      <c r="AB70" s="19"/>
      <c r="AC70" s="15">
        <f t="shared" si="26"/>
        <v>90</v>
      </c>
      <c r="AD70" s="19"/>
      <c r="AE70" s="15">
        <f t="shared" si="27"/>
        <v>150</v>
      </c>
      <c r="AF70" s="19"/>
    </row>
    <row r="71" spans="3:34" s="24" customFormat="1" ht="14.25" customHeight="1" x14ac:dyDescent="0.2">
      <c r="C71" s="30" t="s">
        <v>54</v>
      </c>
      <c r="D71" s="33">
        <f t="shared" ref="D71:P71" si="28">SUM(D56:D70)</f>
        <v>72</v>
      </c>
      <c r="E71" s="33">
        <f t="shared" si="28"/>
        <v>52</v>
      </c>
      <c r="F71" s="33">
        <f>SUM(F56:F70)</f>
        <v>93</v>
      </c>
      <c r="G71" s="33">
        <f t="shared" si="28"/>
        <v>85</v>
      </c>
      <c r="H71" s="33">
        <f t="shared" si="28"/>
        <v>70</v>
      </c>
      <c r="I71" s="33">
        <f>SUM(I56:I70)</f>
        <v>50</v>
      </c>
      <c r="J71" s="33">
        <f t="shared" si="28"/>
        <v>54</v>
      </c>
      <c r="K71" s="33">
        <f t="shared" si="28"/>
        <v>97</v>
      </c>
      <c r="L71" s="33">
        <f t="shared" si="28"/>
        <v>73</v>
      </c>
      <c r="M71" s="33">
        <f t="shared" si="28"/>
        <v>67</v>
      </c>
      <c r="N71" s="33">
        <f t="shared" si="28"/>
        <v>70</v>
      </c>
      <c r="O71" s="33">
        <f t="shared" si="28"/>
        <v>63</v>
      </c>
      <c r="P71" s="33">
        <f t="shared" si="28"/>
        <v>46</v>
      </c>
      <c r="Q71" s="33">
        <f t="shared" ref="Q71:AA71" si="29">SUM(Q56:Q70)</f>
        <v>63</v>
      </c>
      <c r="R71" s="33">
        <f t="shared" si="29"/>
        <v>52</v>
      </c>
      <c r="S71" s="33">
        <f t="shared" si="29"/>
        <v>58</v>
      </c>
      <c r="T71" s="33">
        <f t="shared" si="29"/>
        <v>78</v>
      </c>
      <c r="U71" s="33">
        <f t="shared" si="29"/>
        <v>54</v>
      </c>
      <c r="V71" s="33">
        <f t="shared" ref="V71:W71" si="30">SUM(V56:V70)</f>
        <v>57</v>
      </c>
      <c r="W71" s="33">
        <f t="shared" si="30"/>
        <v>68</v>
      </c>
      <c r="X71" s="33">
        <f>SUM(X56:X70)</f>
        <v>73</v>
      </c>
      <c r="Y71" s="33">
        <f>SUM(Y56:Y70)</f>
        <v>64</v>
      </c>
      <c r="Z71" s="33">
        <f>SUM(Z56:Z70)</f>
        <v>50</v>
      </c>
      <c r="AA71" s="15">
        <f t="shared" si="29"/>
        <v>-14</v>
      </c>
      <c r="AB71" s="34"/>
      <c r="AC71" s="33">
        <f>SUM(AC56:AC70)</f>
        <v>617</v>
      </c>
      <c r="AD71" s="34"/>
      <c r="AE71" s="33">
        <f>SUM(AE56:AE70)</f>
        <v>820</v>
      </c>
      <c r="AF71" s="34"/>
      <c r="AH71" s="33"/>
    </row>
    <row r="72" spans="3:34" s="24" customFormat="1" ht="14.25" customHeight="1" x14ac:dyDescent="0.2">
      <c r="C72" s="30"/>
      <c r="D72" s="33"/>
      <c r="E72" s="33"/>
      <c r="F72" s="16"/>
      <c r="G72" s="33"/>
      <c r="H72" s="33"/>
      <c r="I72" s="33"/>
      <c r="J72" s="33"/>
      <c r="K72" s="33"/>
      <c r="L72" s="33"/>
      <c r="M72" s="15" t="s">
        <v>27</v>
      </c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  <c r="Z72" s="33"/>
      <c r="AA72" s="15"/>
      <c r="AB72" s="34"/>
      <c r="AC72" s="33"/>
      <c r="AD72" s="34"/>
      <c r="AE72" s="33"/>
      <c r="AF72" s="34"/>
      <c r="AH72" s="33"/>
    </row>
    <row r="73" spans="3:34" ht="14.25" customHeight="1" x14ac:dyDescent="0.2">
      <c r="C73" s="30" t="s">
        <v>70</v>
      </c>
      <c r="F73" s="16"/>
      <c r="M73" s="15" t="s">
        <v>27</v>
      </c>
      <c r="AA73" s="15"/>
    </row>
    <row r="74" spans="3:34" ht="14.25" customHeight="1" x14ac:dyDescent="0.2">
      <c r="C74" s="14" t="s">
        <v>71</v>
      </c>
      <c r="D74" s="15">
        <v>24</v>
      </c>
      <c r="E74" s="15">
        <v>18</v>
      </c>
      <c r="F74" s="16">
        <v>19</v>
      </c>
      <c r="G74" s="15">
        <v>32</v>
      </c>
      <c r="H74" s="15">
        <v>21</v>
      </c>
      <c r="I74" s="15">
        <v>14</v>
      </c>
      <c r="J74" s="15">
        <v>26</v>
      </c>
      <c r="K74" s="15">
        <v>66</v>
      </c>
      <c r="L74" s="15">
        <v>21</v>
      </c>
      <c r="M74" s="15">
        <v>25</v>
      </c>
      <c r="N74" s="15">
        <v>24</v>
      </c>
      <c r="O74" s="15">
        <v>17</v>
      </c>
      <c r="P74" s="15">
        <v>19</v>
      </c>
      <c r="Q74" s="15">
        <v>12</v>
      </c>
      <c r="R74" s="15">
        <v>18</v>
      </c>
      <c r="S74" s="15">
        <v>21</v>
      </c>
      <c r="T74" s="15">
        <v>34</v>
      </c>
      <c r="U74" s="15">
        <v>24</v>
      </c>
      <c r="V74" s="15">
        <v>24</v>
      </c>
      <c r="W74" s="15">
        <v>33</v>
      </c>
      <c r="X74" s="15">
        <v>24</v>
      </c>
      <c r="Y74" s="15">
        <v>43</v>
      </c>
      <c r="Z74" s="15">
        <v>20</v>
      </c>
      <c r="AA74" s="15">
        <f t="shared" ref="AA74:AA78" si="31">Z74-Y74</f>
        <v>-23</v>
      </c>
      <c r="AB74" s="17"/>
      <c r="AC74" s="15">
        <f t="shared" ref="AC74:AC78" si="32">+Q74+R74+S74+T74+U74+V74+W74+X74+Y74+Z74</f>
        <v>253</v>
      </c>
      <c r="AD74" s="17"/>
      <c r="AE74" s="15">
        <f>E74+F74+G74+H74+I74+J74+K74+L74+M74+N74+O74+P74</f>
        <v>302</v>
      </c>
      <c r="AF74" s="17"/>
    </row>
    <row r="75" spans="3:34" ht="14.25" customHeight="1" x14ac:dyDescent="0.2">
      <c r="C75" s="14" t="s">
        <v>72</v>
      </c>
      <c r="D75" s="15">
        <v>0</v>
      </c>
      <c r="E75" s="15">
        <v>0</v>
      </c>
      <c r="F75" s="16">
        <v>0</v>
      </c>
      <c r="G75" s="15">
        <v>0</v>
      </c>
      <c r="H75" s="15">
        <v>0</v>
      </c>
      <c r="I75" s="15">
        <v>4</v>
      </c>
      <c r="J75" s="15">
        <v>1</v>
      </c>
      <c r="K75" s="15">
        <v>0</v>
      </c>
      <c r="L75" s="15">
        <v>0</v>
      </c>
      <c r="M75" s="15">
        <v>0</v>
      </c>
      <c r="N75" s="15">
        <v>0</v>
      </c>
      <c r="O75" s="15">
        <v>0</v>
      </c>
      <c r="P75" s="15">
        <v>6</v>
      </c>
      <c r="Q75" s="15">
        <v>20</v>
      </c>
      <c r="R75" s="15">
        <v>22</v>
      </c>
      <c r="S75" s="15">
        <v>21</v>
      </c>
      <c r="T75" s="15">
        <v>5</v>
      </c>
      <c r="U75" s="15">
        <v>1</v>
      </c>
      <c r="V75" s="15">
        <v>-3</v>
      </c>
      <c r="W75" s="15">
        <v>0</v>
      </c>
      <c r="X75" s="15">
        <v>0</v>
      </c>
      <c r="Y75" s="15">
        <v>0</v>
      </c>
      <c r="Z75" s="15">
        <v>2</v>
      </c>
      <c r="AA75" s="15">
        <f t="shared" si="31"/>
        <v>2</v>
      </c>
      <c r="AB75" s="17"/>
      <c r="AC75" s="15">
        <f t="shared" si="32"/>
        <v>68</v>
      </c>
      <c r="AD75" s="17"/>
      <c r="AE75" s="15">
        <f>E75+F75+G75+H75+I75+J75+K75+L75+M75+N75+O75+P75</f>
        <v>11</v>
      </c>
      <c r="AF75" s="17"/>
    </row>
    <row r="76" spans="3:34" ht="14.25" customHeight="1" x14ac:dyDescent="0.2">
      <c r="C76" s="14" t="s">
        <v>73</v>
      </c>
      <c r="D76" s="15">
        <v>29</v>
      </c>
      <c r="E76" s="15">
        <v>0</v>
      </c>
      <c r="F76" s="16">
        <v>0</v>
      </c>
      <c r="G76" s="15">
        <v>0</v>
      </c>
      <c r="H76" s="15">
        <v>0</v>
      </c>
      <c r="I76" s="15">
        <v>0</v>
      </c>
      <c r="J76" s="15">
        <v>0</v>
      </c>
      <c r="K76" s="15">
        <v>0</v>
      </c>
      <c r="L76" s="15">
        <v>0</v>
      </c>
      <c r="M76" s="15">
        <v>0</v>
      </c>
      <c r="N76" s="15">
        <v>0</v>
      </c>
      <c r="O76" s="15">
        <v>0</v>
      </c>
      <c r="P76" s="15">
        <v>0</v>
      </c>
      <c r="Q76" s="15">
        <v>0</v>
      </c>
      <c r="R76" s="15">
        <v>0</v>
      </c>
      <c r="S76" s="15">
        <v>0</v>
      </c>
      <c r="T76" s="15">
        <v>0</v>
      </c>
      <c r="U76" s="15">
        <v>0</v>
      </c>
      <c r="V76" s="15">
        <v>0</v>
      </c>
      <c r="W76" s="15">
        <v>0</v>
      </c>
      <c r="X76" s="15">
        <v>0</v>
      </c>
      <c r="Y76" s="15">
        <v>0</v>
      </c>
      <c r="Z76" s="15">
        <v>0</v>
      </c>
      <c r="AA76" s="15">
        <f t="shared" si="31"/>
        <v>0</v>
      </c>
      <c r="AB76" s="17"/>
      <c r="AC76" s="15">
        <f t="shared" si="32"/>
        <v>0</v>
      </c>
      <c r="AD76" s="17"/>
      <c r="AE76" s="15">
        <f>E76+F76+G76+H76+I76+J76+K76+L76+M76+N76+O76+P76</f>
        <v>0</v>
      </c>
      <c r="AF76" s="17"/>
    </row>
    <row r="77" spans="3:34" ht="14.25" customHeight="1" x14ac:dyDescent="0.2">
      <c r="C77" s="35" t="s">
        <v>74</v>
      </c>
      <c r="D77" s="15">
        <v>2</v>
      </c>
      <c r="E77" s="15">
        <v>2</v>
      </c>
      <c r="F77" s="16">
        <v>2</v>
      </c>
      <c r="G77" s="15">
        <v>2</v>
      </c>
      <c r="H77" s="15">
        <v>2</v>
      </c>
      <c r="I77" s="15">
        <v>2</v>
      </c>
      <c r="J77" s="15">
        <v>2</v>
      </c>
      <c r="K77" s="15">
        <v>2</v>
      </c>
      <c r="L77" s="15">
        <v>2</v>
      </c>
      <c r="M77" s="15">
        <v>2</v>
      </c>
      <c r="N77" s="15">
        <v>2</v>
      </c>
      <c r="O77" s="15">
        <v>2</v>
      </c>
      <c r="P77" s="15">
        <v>2</v>
      </c>
      <c r="Q77" s="15">
        <v>2</v>
      </c>
      <c r="R77" s="15">
        <v>2</v>
      </c>
      <c r="S77" s="15">
        <v>2</v>
      </c>
      <c r="T77" s="15">
        <v>2</v>
      </c>
      <c r="U77" s="15">
        <v>0</v>
      </c>
      <c r="V77" s="15">
        <v>2</v>
      </c>
      <c r="W77" s="15">
        <v>2</v>
      </c>
      <c r="X77" s="15">
        <v>2</v>
      </c>
      <c r="Y77" s="15">
        <v>2</v>
      </c>
      <c r="Z77" s="15">
        <v>0</v>
      </c>
      <c r="AA77" s="15">
        <f t="shared" si="31"/>
        <v>-2</v>
      </c>
      <c r="AB77" s="17"/>
      <c r="AC77" s="15">
        <f t="shared" si="32"/>
        <v>16</v>
      </c>
      <c r="AD77" s="17"/>
      <c r="AE77" s="15">
        <f>E77+F77+G77+H77+I77+J77+K77+L77+M77+N77+O77+P77</f>
        <v>24</v>
      </c>
      <c r="AF77" s="17"/>
    </row>
    <row r="78" spans="3:34" ht="14.25" customHeight="1" x14ac:dyDescent="0.2">
      <c r="C78" s="14" t="s">
        <v>75</v>
      </c>
      <c r="D78" s="15">
        <v>4</v>
      </c>
      <c r="E78" s="15">
        <v>4</v>
      </c>
      <c r="F78" s="16">
        <v>5</v>
      </c>
      <c r="G78" s="15">
        <v>3</v>
      </c>
      <c r="H78" s="15">
        <v>3</v>
      </c>
      <c r="I78" s="15">
        <v>0</v>
      </c>
      <c r="J78" s="15">
        <v>2</v>
      </c>
      <c r="K78" s="15">
        <v>9</v>
      </c>
      <c r="L78" s="15">
        <v>5</v>
      </c>
      <c r="M78" s="15">
        <v>9</v>
      </c>
      <c r="N78" s="15">
        <v>10</v>
      </c>
      <c r="O78" s="15">
        <v>3</v>
      </c>
      <c r="P78" s="15">
        <v>17</v>
      </c>
      <c r="Q78" s="15">
        <v>8</v>
      </c>
      <c r="R78" s="15">
        <v>3</v>
      </c>
      <c r="S78" s="15">
        <v>13</v>
      </c>
      <c r="T78" s="15">
        <v>6</v>
      </c>
      <c r="U78" s="15">
        <v>5</v>
      </c>
      <c r="V78" s="15">
        <v>10</v>
      </c>
      <c r="W78" s="15">
        <v>5</v>
      </c>
      <c r="X78" s="15">
        <v>10</v>
      </c>
      <c r="Y78" s="15">
        <v>8</v>
      </c>
      <c r="Z78" s="15">
        <v>14</v>
      </c>
      <c r="AA78" s="15">
        <f t="shared" si="31"/>
        <v>6</v>
      </c>
      <c r="AB78" s="19"/>
      <c r="AC78" s="15">
        <f t="shared" si="32"/>
        <v>82</v>
      </c>
      <c r="AD78" s="19"/>
      <c r="AE78" s="15">
        <f>E78+F78+G78+H78+I78+J78+K78+L78+M78+N78+O78+P78</f>
        <v>70</v>
      </c>
      <c r="AF78" s="19"/>
    </row>
    <row r="79" spans="3:34" ht="14.25" customHeight="1" x14ac:dyDescent="0.2">
      <c r="C79" s="30" t="s">
        <v>70</v>
      </c>
      <c r="D79" s="28">
        <f t="shared" ref="D79:AA79" si="33">SUM(D74:D78)</f>
        <v>59</v>
      </c>
      <c r="E79" s="28">
        <f t="shared" si="33"/>
        <v>24</v>
      </c>
      <c r="F79" s="28">
        <f t="shared" si="33"/>
        <v>26</v>
      </c>
      <c r="G79" s="28">
        <f t="shared" si="33"/>
        <v>37</v>
      </c>
      <c r="H79" s="28">
        <f t="shared" si="33"/>
        <v>26</v>
      </c>
      <c r="I79" s="28">
        <f t="shared" si="33"/>
        <v>20</v>
      </c>
      <c r="J79" s="28">
        <f t="shared" si="33"/>
        <v>31</v>
      </c>
      <c r="K79" s="28">
        <f t="shared" si="33"/>
        <v>77</v>
      </c>
      <c r="L79" s="28">
        <f t="shared" si="33"/>
        <v>28</v>
      </c>
      <c r="M79" s="28">
        <f t="shared" si="33"/>
        <v>36</v>
      </c>
      <c r="N79" s="28">
        <f t="shared" si="33"/>
        <v>36</v>
      </c>
      <c r="O79" s="28">
        <f t="shared" si="33"/>
        <v>22</v>
      </c>
      <c r="P79" s="28">
        <f t="shared" si="33"/>
        <v>44</v>
      </c>
      <c r="Q79" s="28">
        <f t="shared" ref="Q79:V79" si="34">SUM(Q74:Q78)</f>
        <v>42</v>
      </c>
      <c r="R79" s="28">
        <f t="shared" si="34"/>
        <v>45</v>
      </c>
      <c r="S79" s="28">
        <f t="shared" si="34"/>
        <v>57</v>
      </c>
      <c r="T79" s="28">
        <f t="shared" si="34"/>
        <v>47</v>
      </c>
      <c r="U79" s="28">
        <f t="shared" si="34"/>
        <v>30</v>
      </c>
      <c r="V79" s="28">
        <f t="shared" si="34"/>
        <v>33</v>
      </c>
      <c r="W79" s="28">
        <f t="shared" ref="W79:X79" si="35">SUM(W74:W78)</f>
        <v>40</v>
      </c>
      <c r="X79" s="28">
        <f t="shared" si="35"/>
        <v>36</v>
      </c>
      <c r="Y79" s="28">
        <f>SUM(Y74:Y78)</f>
        <v>53</v>
      </c>
      <c r="Z79" s="28">
        <f>SUM(Z74:Z78)</f>
        <v>36</v>
      </c>
      <c r="AA79" s="28">
        <f t="shared" si="33"/>
        <v>-17</v>
      </c>
      <c r="AB79" s="19"/>
      <c r="AC79" s="25">
        <f>SUM(AC74:AC78)</f>
        <v>419</v>
      </c>
      <c r="AD79" s="19"/>
      <c r="AE79" s="25">
        <f>SUM(AE74:AE78)</f>
        <v>407</v>
      </c>
      <c r="AF79" s="19"/>
    </row>
    <row r="80" spans="3:34" ht="14.25" customHeight="1" x14ac:dyDescent="0.2">
      <c r="C80" s="30"/>
      <c r="D80" s="15"/>
      <c r="E80" s="15"/>
      <c r="F80" s="16"/>
      <c r="G80" s="15"/>
      <c r="H80" s="15"/>
      <c r="I80" s="15"/>
      <c r="J80" s="15"/>
      <c r="K80" s="15"/>
      <c r="L80" s="15"/>
      <c r="M80" s="15" t="s">
        <v>27</v>
      </c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7"/>
      <c r="AC80" s="15"/>
      <c r="AD80" s="17"/>
      <c r="AE80" s="15"/>
      <c r="AF80" s="17"/>
    </row>
    <row r="81" spans="1:34" ht="14.25" customHeight="1" x14ac:dyDescent="0.2">
      <c r="A81" s="1">
        <v>6490</v>
      </c>
      <c r="C81" s="30" t="s">
        <v>79</v>
      </c>
      <c r="F81" s="16"/>
      <c r="M81" s="15" t="s">
        <v>27</v>
      </c>
      <c r="AA81" s="15"/>
      <c r="AF81" s="1"/>
    </row>
    <row r="82" spans="1:34" ht="14.25" customHeight="1" x14ac:dyDescent="0.2">
      <c r="C82" s="14" t="s">
        <v>80</v>
      </c>
      <c r="D82" s="15">
        <v>3</v>
      </c>
      <c r="E82" s="15">
        <v>3</v>
      </c>
      <c r="F82" s="16">
        <v>3</v>
      </c>
      <c r="G82" s="15">
        <v>3</v>
      </c>
      <c r="H82" s="15">
        <v>3</v>
      </c>
      <c r="I82" s="15">
        <v>3</v>
      </c>
      <c r="J82" s="15">
        <v>3</v>
      </c>
      <c r="K82" s="15">
        <v>3</v>
      </c>
      <c r="L82" s="15">
        <v>3</v>
      </c>
      <c r="M82" s="15">
        <v>3</v>
      </c>
      <c r="N82" s="15">
        <v>3</v>
      </c>
      <c r="O82" s="15">
        <v>3</v>
      </c>
      <c r="P82" s="15">
        <v>3</v>
      </c>
      <c r="Q82" s="15">
        <v>3</v>
      </c>
      <c r="R82" s="15">
        <v>3</v>
      </c>
      <c r="S82" s="15">
        <v>3</v>
      </c>
      <c r="T82" s="15">
        <v>3</v>
      </c>
      <c r="U82" s="15">
        <v>3</v>
      </c>
      <c r="V82" s="15">
        <v>3</v>
      </c>
      <c r="W82" s="15">
        <v>3</v>
      </c>
      <c r="X82" s="15">
        <v>3</v>
      </c>
      <c r="Y82" s="15">
        <v>3</v>
      </c>
      <c r="Z82" s="15">
        <v>3</v>
      </c>
      <c r="AA82" s="15">
        <f t="shared" ref="AA82:AA89" si="36">Z82-Y82</f>
        <v>0</v>
      </c>
      <c r="AB82" s="17"/>
      <c r="AC82" s="15">
        <f t="shared" ref="AC82:AC88" si="37">+Q82+R82+S82+T82+U82+V82+W82+X82+Y82+Z82</f>
        <v>30</v>
      </c>
      <c r="AD82" s="17"/>
    </row>
    <row r="83" spans="1:34" ht="14.25" customHeight="1" x14ac:dyDescent="0.2">
      <c r="C83" s="14" t="s">
        <v>81</v>
      </c>
      <c r="D83" s="15">
        <v>9</v>
      </c>
      <c r="E83" s="15">
        <v>3</v>
      </c>
      <c r="F83" s="16">
        <v>3</v>
      </c>
      <c r="G83" s="15">
        <v>3</v>
      </c>
      <c r="H83" s="15">
        <v>3</v>
      </c>
      <c r="I83" s="15">
        <v>3</v>
      </c>
      <c r="J83" s="15">
        <v>3</v>
      </c>
      <c r="K83" s="15">
        <v>3</v>
      </c>
      <c r="L83" s="15">
        <v>3</v>
      </c>
      <c r="M83" s="15">
        <v>3</v>
      </c>
      <c r="N83" s="15">
        <v>3</v>
      </c>
      <c r="O83" s="15">
        <v>3</v>
      </c>
      <c r="P83" s="15">
        <v>7</v>
      </c>
      <c r="Q83" s="15">
        <v>3</v>
      </c>
      <c r="R83" s="15">
        <v>3</v>
      </c>
      <c r="S83" s="15">
        <v>3</v>
      </c>
      <c r="T83" s="15">
        <v>3</v>
      </c>
      <c r="U83" s="15">
        <v>3</v>
      </c>
      <c r="V83" s="15">
        <v>3</v>
      </c>
      <c r="W83" s="15">
        <v>3</v>
      </c>
      <c r="X83" s="15">
        <v>3</v>
      </c>
      <c r="Y83" s="15">
        <v>3</v>
      </c>
      <c r="Z83" s="15">
        <v>3</v>
      </c>
      <c r="AA83" s="15">
        <f t="shared" si="36"/>
        <v>0</v>
      </c>
      <c r="AB83" s="17"/>
      <c r="AC83" s="15">
        <f t="shared" si="37"/>
        <v>30</v>
      </c>
      <c r="AD83" s="17"/>
    </row>
    <row r="84" spans="1:34" ht="14.25" customHeight="1" x14ac:dyDescent="0.2">
      <c r="C84" s="14" t="s">
        <v>82</v>
      </c>
      <c r="D84" s="15">
        <v>135</v>
      </c>
      <c r="E84" s="15">
        <v>14</v>
      </c>
      <c r="F84" s="16">
        <v>14</v>
      </c>
      <c r="G84" s="15">
        <v>14</v>
      </c>
      <c r="H84" s="15">
        <v>14</v>
      </c>
      <c r="I84" s="15">
        <v>14</v>
      </c>
      <c r="J84" s="15">
        <v>3</v>
      </c>
      <c r="K84" s="15">
        <v>3</v>
      </c>
      <c r="L84" s="15">
        <v>3</v>
      </c>
      <c r="M84" s="15">
        <v>3</v>
      </c>
      <c r="N84" s="15">
        <v>3</v>
      </c>
      <c r="O84" s="15">
        <v>3</v>
      </c>
      <c r="P84" s="15">
        <v>101</v>
      </c>
      <c r="Q84" s="15">
        <v>3</v>
      </c>
      <c r="R84" s="15">
        <v>33</v>
      </c>
      <c r="S84" s="15">
        <v>34</v>
      </c>
      <c r="T84" s="15">
        <v>34</v>
      </c>
      <c r="U84" s="15">
        <v>34</v>
      </c>
      <c r="V84" s="15">
        <v>34</v>
      </c>
      <c r="W84" s="15">
        <v>34</v>
      </c>
      <c r="X84" s="15">
        <v>34</v>
      </c>
      <c r="Y84" s="15">
        <v>34</v>
      </c>
      <c r="Z84" s="15">
        <v>34</v>
      </c>
      <c r="AA84" s="15">
        <f t="shared" si="36"/>
        <v>0</v>
      </c>
      <c r="AB84" s="17"/>
      <c r="AC84" s="15">
        <f t="shared" si="37"/>
        <v>308</v>
      </c>
      <c r="AD84" s="17"/>
    </row>
    <row r="85" spans="1:34" ht="14.25" customHeight="1" x14ac:dyDescent="0.2">
      <c r="C85" s="14" t="s">
        <v>83</v>
      </c>
      <c r="D85" s="15">
        <v>1</v>
      </c>
      <c r="E85" s="15">
        <v>1</v>
      </c>
      <c r="F85" s="16">
        <v>1</v>
      </c>
      <c r="G85" s="15">
        <v>1</v>
      </c>
      <c r="H85" s="15">
        <v>1</v>
      </c>
      <c r="I85" s="15">
        <v>1</v>
      </c>
      <c r="J85" s="15">
        <v>1</v>
      </c>
      <c r="K85" s="15">
        <v>1</v>
      </c>
      <c r="L85" s="15">
        <v>1</v>
      </c>
      <c r="M85" s="15">
        <v>1</v>
      </c>
      <c r="N85" s="15">
        <v>1</v>
      </c>
      <c r="O85" s="15">
        <v>1</v>
      </c>
      <c r="P85" s="15">
        <v>1</v>
      </c>
      <c r="Q85" s="15">
        <v>1</v>
      </c>
      <c r="R85" s="15">
        <v>1</v>
      </c>
      <c r="S85" s="15">
        <v>1</v>
      </c>
      <c r="T85" s="15">
        <v>1</v>
      </c>
      <c r="U85" s="15">
        <v>1</v>
      </c>
      <c r="V85" s="15">
        <v>1</v>
      </c>
      <c r="W85" s="15">
        <v>1</v>
      </c>
      <c r="X85" s="15">
        <v>1</v>
      </c>
      <c r="Y85" s="15">
        <v>1</v>
      </c>
      <c r="Z85" s="15">
        <v>1</v>
      </c>
      <c r="AA85" s="15">
        <f t="shared" si="36"/>
        <v>0</v>
      </c>
      <c r="AB85" s="17"/>
      <c r="AC85" s="15">
        <f t="shared" si="37"/>
        <v>10</v>
      </c>
      <c r="AD85" s="17"/>
    </row>
    <row r="86" spans="1:34" ht="14.25" customHeight="1" x14ac:dyDescent="0.2">
      <c r="C86" s="14" t="s">
        <v>84</v>
      </c>
      <c r="D86" s="15">
        <v>-116</v>
      </c>
      <c r="E86" s="15">
        <v>6</v>
      </c>
      <c r="F86" s="16">
        <v>6</v>
      </c>
      <c r="G86" s="15">
        <v>6</v>
      </c>
      <c r="H86" s="15">
        <v>6</v>
      </c>
      <c r="I86" s="15">
        <v>6</v>
      </c>
      <c r="J86" s="15">
        <v>6</v>
      </c>
      <c r="K86" s="15">
        <v>6</v>
      </c>
      <c r="L86" s="15">
        <v>6</v>
      </c>
      <c r="M86" s="15">
        <v>6</v>
      </c>
      <c r="N86" s="15">
        <v>6</v>
      </c>
      <c r="O86" s="15">
        <v>6</v>
      </c>
      <c r="P86" s="15">
        <v>6</v>
      </c>
      <c r="Q86" s="15">
        <v>6</v>
      </c>
      <c r="R86" s="15">
        <v>6</v>
      </c>
      <c r="S86" s="15">
        <v>6</v>
      </c>
      <c r="T86" s="15">
        <v>6</v>
      </c>
      <c r="U86" s="15">
        <v>6</v>
      </c>
      <c r="V86" s="15">
        <v>6</v>
      </c>
      <c r="W86" s="15">
        <v>6</v>
      </c>
      <c r="X86" s="15">
        <v>6</v>
      </c>
      <c r="Y86" s="15">
        <v>6</v>
      </c>
      <c r="Z86" s="15">
        <v>6</v>
      </c>
      <c r="AA86" s="15">
        <f t="shared" si="36"/>
        <v>0</v>
      </c>
      <c r="AB86" s="19"/>
      <c r="AC86" s="15">
        <f>+Q86+R86+S86+T86+U86+V86+W86+X86+Y86+Z86</f>
        <v>60</v>
      </c>
      <c r="AD86" s="19"/>
    </row>
    <row r="87" spans="1:34" ht="14.25" customHeight="1" x14ac:dyDescent="0.2">
      <c r="C87" s="30" t="s">
        <v>85</v>
      </c>
      <c r="D87" s="21">
        <f t="shared" ref="D87:U87" si="38">SUM(D82:D86)</f>
        <v>32</v>
      </c>
      <c r="E87" s="21">
        <f t="shared" si="38"/>
        <v>27</v>
      </c>
      <c r="F87" s="21">
        <f t="shared" si="38"/>
        <v>27</v>
      </c>
      <c r="G87" s="21">
        <f t="shared" si="38"/>
        <v>27</v>
      </c>
      <c r="H87" s="21">
        <f t="shared" si="38"/>
        <v>27</v>
      </c>
      <c r="I87" s="21">
        <f t="shared" si="38"/>
        <v>27</v>
      </c>
      <c r="J87" s="21">
        <f t="shared" si="38"/>
        <v>16</v>
      </c>
      <c r="K87" s="21">
        <f t="shared" si="38"/>
        <v>16</v>
      </c>
      <c r="L87" s="21">
        <f t="shared" si="38"/>
        <v>16</v>
      </c>
      <c r="M87" s="21">
        <f t="shared" si="38"/>
        <v>16</v>
      </c>
      <c r="N87" s="21">
        <f t="shared" si="38"/>
        <v>16</v>
      </c>
      <c r="O87" s="21">
        <f t="shared" si="38"/>
        <v>16</v>
      </c>
      <c r="P87" s="21">
        <f t="shared" si="38"/>
        <v>118</v>
      </c>
      <c r="Q87" s="21">
        <f t="shared" si="38"/>
        <v>16</v>
      </c>
      <c r="R87" s="21">
        <f t="shared" si="38"/>
        <v>46</v>
      </c>
      <c r="S87" s="21">
        <f t="shared" si="38"/>
        <v>47</v>
      </c>
      <c r="T87" s="21">
        <f t="shared" si="38"/>
        <v>47</v>
      </c>
      <c r="U87" s="21">
        <f t="shared" si="38"/>
        <v>47</v>
      </c>
      <c r="V87" s="21">
        <f t="shared" ref="V87:W87" si="39">SUM(V82:V86)</f>
        <v>47</v>
      </c>
      <c r="W87" s="21">
        <f t="shared" si="39"/>
        <v>47</v>
      </c>
      <c r="X87" s="21">
        <f t="shared" ref="X87:Y87" si="40">SUM(X82:X86)</f>
        <v>47</v>
      </c>
      <c r="Y87" s="21">
        <f t="shared" si="40"/>
        <v>47</v>
      </c>
      <c r="Z87" s="21">
        <f t="shared" ref="Z87" si="41">SUM(Z82:Z86)</f>
        <v>47</v>
      </c>
      <c r="AA87" s="15">
        <f t="shared" si="36"/>
        <v>0</v>
      </c>
      <c r="AB87" s="21"/>
      <c r="AC87" s="21">
        <f>SUM(AC82:AC86)</f>
        <v>438</v>
      </c>
      <c r="AD87" s="21">
        <f t="shared" ref="AD87" si="42">SUM(AD82:AD86)</f>
        <v>0</v>
      </c>
    </row>
    <row r="88" spans="1:34" ht="14.25" customHeight="1" x14ac:dyDescent="0.2">
      <c r="C88" s="14" t="s">
        <v>86</v>
      </c>
      <c r="D88" s="15">
        <v>2</v>
      </c>
      <c r="E88" s="15">
        <v>1</v>
      </c>
      <c r="F88" s="15">
        <v>1</v>
      </c>
      <c r="G88" s="15">
        <v>1</v>
      </c>
      <c r="H88" s="15">
        <v>1</v>
      </c>
      <c r="I88" s="15">
        <v>1</v>
      </c>
      <c r="J88" s="15">
        <v>1</v>
      </c>
      <c r="K88" s="15">
        <v>2</v>
      </c>
      <c r="L88" s="15">
        <v>1</v>
      </c>
      <c r="M88" s="15">
        <v>1</v>
      </c>
      <c r="N88" s="15">
        <v>1</v>
      </c>
      <c r="O88" s="15">
        <v>1</v>
      </c>
      <c r="P88" s="15">
        <v>1</v>
      </c>
      <c r="Q88" s="15">
        <v>1</v>
      </c>
      <c r="R88" s="15">
        <v>1</v>
      </c>
      <c r="S88" s="15">
        <v>1</v>
      </c>
      <c r="T88" s="15">
        <v>1</v>
      </c>
      <c r="U88" s="15">
        <v>1</v>
      </c>
      <c r="V88" s="15">
        <v>1</v>
      </c>
      <c r="W88" s="15">
        <v>1</v>
      </c>
      <c r="X88" s="15">
        <v>1</v>
      </c>
      <c r="Y88" s="15">
        <v>1</v>
      </c>
      <c r="Z88" s="15">
        <v>1</v>
      </c>
      <c r="AA88" s="15">
        <f t="shared" si="36"/>
        <v>0</v>
      </c>
      <c r="AB88" s="19"/>
      <c r="AC88" s="15">
        <f t="shared" si="37"/>
        <v>10</v>
      </c>
      <c r="AD88" s="19"/>
    </row>
    <row r="89" spans="1:34" ht="14.25" customHeight="1" x14ac:dyDescent="0.2">
      <c r="C89" s="30" t="s">
        <v>87</v>
      </c>
      <c r="D89" s="21">
        <f>SUM(D87:D88)</f>
        <v>34</v>
      </c>
      <c r="E89" s="21">
        <f>SUM(E87:E88)</f>
        <v>28</v>
      </c>
      <c r="F89" s="21">
        <f>SUM(F87:F88)</f>
        <v>28</v>
      </c>
      <c r="G89" s="21">
        <f t="shared" ref="G89:P89" si="43">SUM(G87:G88)</f>
        <v>28</v>
      </c>
      <c r="H89" s="21">
        <f t="shared" si="43"/>
        <v>28</v>
      </c>
      <c r="I89" s="21">
        <f t="shared" si="43"/>
        <v>28</v>
      </c>
      <c r="J89" s="21">
        <f t="shared" si="43"/>
        <v>17</v>
      </c>
      <c r="K89" s="21">
        <f t="shared" si="43"/>
        <v>18</v>
      </c>
      <c r="L89" s="21">
        <f t="shared" si="43"/>
        <v>17</v>
      </c>
      <c r="M89" s="21">
        <f t="shared" si="43"/>
        <v>17</v>
      </c>
      <c r="N89" s="21">
        <f>SUM(N87:N88)</f>
        <v>17</v>
      </c>
      <c r="O89" s="21">
        <f t="shared" si="43"/>
        <v>17</v>
      </c>
      <c r="P89" s="21">
        <f t="shared" si="43"/>
        <v>119</v>
      </c>
      <c r="Q89" s="21">
        <f t="shared" ref="Q89:V89" si="44">SUM(Q87:Q88)</f>
        <v>17</v>
      </c>
      <c r="R89" s="21">
        <f t="shared" si="44"/>
        <v>47</v>
      </c>
      <c r="S89" s="21">
        <f t="shared" si="44"/>
        <v>48</v>
      </c>
      <c r="T89" s="21">
        <f t="shared" si="44"/>
        <v>48</v>
      </c>
      <c r="U89" s="21">
        <f t="shared" si="44"/>
        <v>48</v>
      </c>
      <c r="V89" s="21">
        <f t="shared" si="44"/>
        <v>48</v>
      </c>
      <c r="W89" s="21">
        <f t="shared" ref="W89:X89" si="45">SUM(W87:W88)</f>
        <v>48</v>
      </c>
      <c r="X89" s="21">
        <f t="shared" si="45"/>
        <v>48</v>
      </c>
      <c r="Y89" s="21">
        <f t="shared" ref="Y89:Z89" si="46">SUM(Y87:Y88)</f>
        <v>48</v>
      </c>
      <c r="Z89" s="21">
        <f t="shared" si="46"/>
        <v>48</v>
      </c>
      <c r="AA89" s="15">
        <f t="shared" si="36"/>
        <v>0</v>
      </c>
      <c r="AB89" s="17"/>
      <c r="AC89" s="15">
        <f>SUM(AC87:AC88)</f>
        <v>448</v>
      </c>
      <c r="AD89" s="17"/>
    </row>
    <row r="90" spans="1:34" ht="14.25" customHeight="1" x14ac:dyDescent="0.2">
      <c r="C90" s="14"/>
      <c r="F90" s="16"/>
      <c r="J90" s="15"/>
      <c r="M90" s="15"/>
      <c r="S90" s="15"/>
      <c r="T90" s="15"/>
      <c r="U90" s="15"/>
      <c r="V90" s="15"/>
      <c r="W90" s="15"/>
      <c r="X90" s="15"/>
      <c r="Y90" s="15"/>
      <c r="Z90" s="15"/>
    </row>
    <row r="91" spans="1:34" ht="14.25" customHeight="1" x14ac:dyDescent="0.2">
      <c r="C91" s="14"/>
      <c r="F91" s="16"/>
      <c r="J91" s="15"/>
      <c r="M91" s="15"/>
      <c r="S91" s="15"/>
      <c r="T91" s="15"/>
      <c r="U91" s="15"/>
      <c r="V91" s="15"/>
      <c r="W91" s="15"/>
      <c r="X91" s="15"/>
      <c r="Y91" s="15"/>
      <c r="Z91" s="15"/>
    </row>
    <row r="92" spans="1:34" ht="14.25" customHeight="1" x14ac:dyDescent="0.2">
      <c r="C92" s="30" t="s">
        <v>76</v>
      </c>
      <c r="D92" s="15">
        <f t="shared" ref="D92:O92" si="47">SUM(D79+D71+D53+D48+D42)</f>
        <v>338</v>
      </c>
      <c r="E92" s="15">
        <f t="shared" si="47"/>
        <v>291</v>
      </c>
      <c r="F92" s="15">
        <f t="shared" si="47"/>
        <v>381</v>
      </c>
      <c r="G92" s="15">
        <f t="shared" si="47"/>
        <v>524</v>
      </c>
      <c r="H92" s="15">
        <f t="shared" si="47"/>
        <v>336</v>
      </c>
      <c r="I92" s="15">
        <f t="shared" si="47"/>
        <v>298</v>
      </c>
      <c r="J92" s="15">
        <f t="shared" si="47"/>
        <v>718</v>
      </c>
      <c r="K92" s="15">
        <f t="shared" si="47"/>
        <v>421</v>
      </c>
      <c r="L92" s="15">
        <f t="shared" si="47"/>
        <v>324</v>
      </c>
      <c r="M92" s="15">
        <f t="shared" si="47"/>
        <v>342</v>
      </c>
      <c r="N92" s="15">
        <f t="shared" si="47"/>
        <v>353</v>
      </c>
      <c r="O92" s="15">
        <f t="shared" si="47"/>
        <v>294</v>
      </c>
      <c r="P92" s="15">
        <f t="shared" ref="P92:X92" si="48">SUM(P79+P71+P53+P48+P42+P89)</f>
        <v>363</v>
      </c>
      <c r="Q92" s="15">
        <f t="shared" si="48"/>
        <v>316</v>
      </c>
      <c r="R92" s="15">
        <f t="shared" si="48"/>
        <v>393</v>
      </c>
      <c r="S92" s="15">
        <f t="shared" si="48"/>
        <v>422</v>
      </c>
      <c r="T92" s="15">
        <f t="shared" si="48"/>
        <v>502</v>
      </c>
      <c r="U92" s="15">
        <f t="shared" si="48"/>
        <v>379</v>
      </c>
      <c r="V92" s="15">
        <f t="shared" si="48"/>
        <v>426</v>
      </c>
      <c r="W92" s="15">
        <f t="shared" si="48"/>
        <v>420</v>
      </c>
      <c r="X92" s="15">
        <f t="shared" si="48"/>
        <v>399</v>
      </c>
      <c r="Y92" s="15">
        <f>SUM(Y79+Y71+Y53+Y48+Y42+Y89)</f>
        <v>411</v>
      </c>
      <c r="Z92" s="15">
        <f>SUM(Z79+Z71+Z53+Z48+Z42+Z89)</f>
        <v>356</v>
      </c>
      <c r="AA92" s="15">
        <f>SUM(AA79+AA71+AA53+AA48+AA42+AA89)</f>
        <v>-55</v>
      </c>
      <c r="AB92" s="23"/>
      <c r="AC92" s="15">
        <f>+Q92+R92+S92+T92+U92+V92+W92+X92+Y92+Z92</f>
        <v>4024</v>
      </c>
      <c r="AD92" s="23">
        <f>+AC92/AC23</f>
        <v>0.4675264319739747</v>
      </c>
      <c r="AH92" s="15"/>
    </row>
    <row r="93" spans="1:34" ht="14.25" customHeight="1" x14ac:dyDescent="0.2">
      <c r="C93" s="14"/>
      <c r="F93" s="16"/>
      <c r="J93" s="15"/>
      <c r="M93" s="15"/>
      <c r="S93" s="15"/>
      <c r="T93" s="15"/>
      <c r="U93" s="15"/>
      <c r="V93" s="15"/>
      <c r="W93" s="15"/>
      <c r="X93" s="15"/>
      <c r="Y93" s="15"/>
      <c r="Z93" s="15"/>
    </row>
    <row r="94" spans="1:34" ht="14.25" customHeight="1" x14ac:dyDescent="0.2">
      <c r="C94" s="14"/>
      <c r="F94" s="16"/>
      <c r="J94" s="15"/>
      <c r="M94" s="15"/>
      <c r="S94" s="15"/>
      <c r="T94" s="15"/>
      <c r="U94" s="15"/>
      <c r="V94" s="15"/>
      <c r="W94" s="15"/>
      <c r="X94" s="15"/>
      <c r="Y94" s="15"/>
      <c r="Z94" s="15"/>
      <c r="AA94" s="15"/>
      <c r="AC94" s="15"/>
    </row>
    <row r="95" spans="1:34" s="24" customFormat="1" ht="32.25" customHeight="1" x14ac:dyDescent="0.25">
      <c r="C95" s="58" t="s">
        <v>112</v>
      </c>
      <c r="D95" s="37">
        <f>SUM(+D32-D92)</f>
        <v>45</v>
      </c>
      <c r="E95" s="37">
        <f>SUM(+E32-E92)</f>
        <v>20</v>
      </c>
      <c r="F95" s="37">
        <f>SUM(+F32-F92)</f>
        <v>1</v>
      </c>
      <c r="G95" s="37">
        <f>SUM(+G32-G92)</f>
        <v>126</v>
      </c>
      <c r="H95" s="37">
        <f>SUM(+H32-H92)</f>
        <v>1580</v>
      </c>
      <c r="I95" s="37">
        <f>SUM(I32-I92)</f>
        <v>-26</v>
      </c>
      <c r="J95" s="37">
        <f t="shared" ref="J95:X95" si="49">SUM(+J97+J32-J92)</f>
        <v>-129</v>
      </c>
      <c r="K95" s="37">
        <f t="shared" si="49"/>
        <v>-232</v>
      </c>
      <c r="L95" s="37">
        <f t="shared" si="49"/>
        <v>65</v>
      </c>
      <c r="M95" s="37">
        <f t="shared" si="49"/>
        <v>51</v>
      </c>
      <c r="N95" s="37">
        <f t="shared" si="49"/>
        <v>75</v>
      </c>
      <c r="O95" s="37">
        <f t="shared" si="49"/>
        <v>532</v>
      </c>
      <c r="P95" s="37">
        <f t="shared" si="49"/>
        <v>144</v>
      </c>
      <c r="Q95" s="37">
        <f t="shared" si="49"/>
        <v>898</v>
      </c>
      <c r="R95" s="37">
        <f t="shared" si="49"/>
        <v>-25</v>
      </c>
      <c r="S95" s="37">
        <f t="shared" si="49"/>
        <v>100</v>
      </c>
      <c r="T95" s="37">
        <f t="shared" si="49"/>
        <v>-102</v>
      </c>
      <c r="U95" s="37">
        <f t="shared" si="49"/>
        <v>-30</v>
      </c>
      <c r="V95" s="37">
        <f t="shared" si="49"/>
        <v>400</v>
      </c>
      <c r="W95" s="37">
        <f t="shared" si="49"/>
        <v>-6</v>
      </c>
      <c r="X95" s="37">
        <f t="shared" si="49"/>
        <v>125</v>
      </c>
      <c r="Y95" s="37">
        <f>SUM(+Y97+Y32-Y92)</f>
        <v>-32</v>
      </c>
      <c r="Z95" s="37">
        <f>SUM(+Z97+Z32-Z92)</f>
        <v>-52</v>
      </c>
      <c r="AA95" s="15">
        <f>Z95+Y95</f>
        <v>-84</v>
      </c>
      <c r="AB95" s="37"/>
      <c r="AC95" s="37">
        <f>SUM(AC32-AC92)</f>
        <v>1276</v>
      </c>
      <c r="AD95" s="38">
        <f>+AC95/AC23</f>
        <v>0.1482514232601371</v>
      </c>
      <c r="AE95" s="37" t="e">
        <f>SUM(AE32-#REF!)</f>
        <v>#REF!</v>
      </c>
      <c r="AF95" s="38" t="e">
        <f>+AE95/AE23</f>
        <v>#REF!</v>
      </c>
    </row>
    <row r="96" spans="1:34" ht="14.25" customHeight="1" x14ac:dyDescent="0.2">
      <c r="C96" s="14"/>
      <c r="F96" s="16"/>
      <c r="M96" s="15" t="s">
        <v>27</v>
      </c>
      <c r="AA96" s="64"/>
      <c r="AB96" s="65"/>
    </row>
    <row r="97" spans="2:34" ht="14.25" customHeight="1" x14ac:dyDescent="0.2">
      <c r="C97" s="18" t="s">
        <v>78</v>
      </c>
      <c r="D97" s="25">
        <v>0</v>
      </c>
      <c r="E97" s="25">
        <v>0</v>
      </c>
      <c r="F97" s="26">
        <v>-595</v>
      </c>
      <c r="G97" s="25">
        <v>-12715</v>
      </c>
      <c r="H97" s="25">
        <f>-6476+190</f>
        <v>-6286</v>
      </c>
      <c r="I97" s="25">
        <v>-80</v>
      </c>
      <c r="J97" s="25">
        <v>0</v>
      </c>
      <c r="K97" s="25">
        <v>0</v>
      </c>
      <c r="L97" s="25">
        <v>0</v>
      </c>
      <c r="M97" s="25">
        <v>0</v>
      </c>
      <c r="N97" s="25">
        <v>0</v>
      </c>
      <c r="O97" s="25">
        <v>0</v>
      </c>
      <c r="P97" s="25">
        <v>0</v>
      </c>
      <c r="Q97" s="49">
        <v>0</v>
      </c>
      <c r="R97" s="49">
        <v>0</v>
      </c>
      <c r="S97" s="49">
        <v>0</v>
      </c>
      <c r="T97" s="49">
        <v>0</v>
      </c>
      <c r="U97" s="49">
        <v>0</v>
      </c>
      <c r="V97" s="49">
        <v>0</v>
      </c>
      <c r="W97" s="49">
        <v>0</v>
      </c>
      <c r="X97" s="49">
        <v>0</v>
      </c>
      <c r="Y97" s="49">
        <v>0</v>
      </c>
      <c r="Z97" s="49">
        <v>0</v>
      </c>
      <c r="AA97" s="15">
        <f t="shared" ref="AA97" si="50">Z97-Y97</f>
        <v>0</v>
      </c>
      <c r="AB97" s="57"/>
      <c r="AC97" s="15">
        <f t="shared" ref="AC97:AC101" si="51">+Q97+R97+S97+T97+U97+V97+W97+X97+Y97+Z97</f>
        <v>0</v>
      </c>
      <c r="AD97" s="19"/>
      <c r="AE97" s="15">
        <f>E97+F97+G97+H97+I97+J97+K97+L97+M97+N97+O97+P97</f>
        <v>-19676</v>
      </c>
      <c r="AF97" s="19"/>
    </row>
    <row r="98" spans="2:34" ht="14.25" customHeight="1" x14ac:dyDescent="0.2">
      <c r="C98" s="14"/>
      <c r="F98" s="16"/>
      <c r="M98" s="15"/>
      <c r="AA98" s="66"/>
      <c r="AB98" s="65"/>
      <c r="AC98" s="15"/>
    </row>
    <row r="99" spans="2:34" ht="14.25" customHeight="1" x14ac:dyDescent="0.2">
      <c r="C99" s="14"/>
      <c r="F99" s="16"/>
      <c r="M99" s="15"/>
      <c r="AA99" s="66"/>
      <c r="AB99" s="65"/>
      <c r="AC99" s="15"/>
    </row>
    <row r="100" spans="2:34" ht="14.25" customHeight="1" x14ac:dyDescent="0.2">
      <c r="C100" s="30" t="s">
        <v>88</v>
      </c>
      <c r="F100" s="16"/>
      <c r="M100" s="15" t="s">
        <v>27</v>
      </c>
      <c r="V100" s="4"/>
      <c r="W100" s="4"/>
      <c r="X100" s="4"/>
      <c r="Y100" s="4"/>
      <c r="Z100" s="4"/>
      <c r="AA100" s="66"/>
      <c r="AB100" s="65"/>
      <c r="AC100" s="15"/>
    </row>
    <row r="101" spans="2:34" ht="14.25" customHeight="1" x14ac:dyDescent="0.2">
      <c r="B101" s="1" t="s">
        <v>121</v>
      </c>
      <c r="C101" s="14" t="s">
        <v>91</v>
      </c>
      <c r="D101" s="15">
        <f>198-73</f>
        <v>125</v>
      </c>
      <c r="E101" s="15">
        <v>0</v>
      </c>
      <c r="F101" s="16">
        <v>0</v>
      </c>
      <c r="G101" s="15">
        <v>225</v>
      </c>
      <c r="H101" s="15">
        <v>0</v>
      </c>
      <c r="I101" s="15">
        <v>0</v>
      </c>
      <c r="J101" s="15">
        <v>814</v>
      </c>
      <c r="K101" s="15">
        <v>0</v>
      </c>
      <c r="L101" s="15">
        <v>0</v>
      </c>
      <c r="M101" s="15">
        <v>-357</v>
      </c>
      <c r="N101" s="15">
        <v>-13</v>
      </c>
      <c r="O101" s="15">
        <v>-217</v>
      </c>
      <c r="P101" s="15">
        <v>14</v>
      </c>
      <c r="Q101" s="15">
        <v>0</v>
      </c>
      <c r="R101" s="15">
        <v>0</v>
      </c>
      <c r="S101" s="15">
        <f>109-14</f>
        <v>95</v>
      </c>
      <c r="T101" s="15">
        <v>0</v>
      </c>
      <c r="U101" s="15">
        <v>0</v>
      </c>
      <c r="V101" s="15">
        <f>330-111</f>
        <v>219</v>
      </c>
      <c r="W101" s="15">
        <v>0</v>
      </c>
      <c r="X101" s="15">
        <v>0</v>
      </c>
      <c r="Y101" s="15">
        <v>8</v>
      </c>
      <c r="Z101" s="15">
        <v>3</v>
      </c>
      <c r="AA101" s="15">
        <f t="shared" ref="AA101:AA103" si="52">Z101-Y101</f>
        <v>-5</v>
      </c>
      <c r="AB101" s="57"/>
      <c r="AC101" s="15">
        <f t="shared" si="51"/>
        <v>325</v>
      </c>
      <c r="AD101" s="17"/>
    </row>
    <row r="102" spans="2:34" ht="14.25" customHeight="1" x14ac:dyDescent="0.2">
      <c r="C102" s="14"/>
      <c r="D102" s="15"/>
      <c r="E102" s="15"/>
      <c r="F102" s="16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49"/>
      <c r="AB102" s="57"/>
      <c r="AC102" s="15"/>
      <c r="AD102" s="17"/>
    </row>
    <row r="103" spans="2:34" ht="14.25" customHeight="1" x14ac:dyDescent="0.2">
      <c r="B103" s="1" t="s">
        <v>121</v>
      </c>
      <c r="C103" s="56" t="s">
        <v>111</v>
      </c>
      <c r="D103" s="49"/>
      <c r="E103" s="49"/>
      <c r="F103" s="61"/>
      <c r="G103" s="49"/>
      <c r="H103" s="49"/>
      <c r="I103" s="49"/>
      <c r="J103" s="49"/>
      <c r="K103" s="49"/>
      <c r="L103" s="49"/>
      <c r="M103" s="49"/>
      <c r="N103" s="49"/>
      <c r="O103" s="49"/>
      <c r="P103" s="49">
        <v>0</v>
      </c>
      <c r="Q103" s="49">
        <v>0</v>
      </c>
      <c r="R103" s="49">
        <v>0</v>
      </c>
      <c r="S103" s="49">
        <v>109</v>
      </c>
      <c r="T103" s="49">
        <v>0</v>
      </c>
      <c r="U103" s="49">
        <v>160</v>
      </c>
      <c r="V103" s="49">
        <v>339</v>
      </c>
      <c r="W103" s="49">
        <v>0</v>
      </c>
      <c r="X103" s="49">
        <v>0</v>
      </c>
      <c r="Y103" s="49">
        <v>1</v>
      </c>
      <c r="Z103" s="49">
        <v>34</v>
      </c>
      <c r="AA103" s="15">
        <f t="shared" si="52"/>
        <v>33</v>
      </c>
      <c r="AB103" s="57"/>
      <c r="AC103" s="15">
        <f>+Q103+R103+S103+T103+U103+V103+W103+X103+Y103-Z103</f>
        <v>575</v>
      </c>
      <c r="AD103" s="57"/>
      <c r="AE103" s="15"/>
      <c r="AF103" s="57"/>
    </row>
    <row r="104" spans="2:34" ht="14.25" customHeight="1" x14ac:dyDescent="0.2">
      <c r="C104" s="56"/>
      <c r="D104" s="49"/>
      <c r="E104" s="49"/>
      <c r="F104" s="61"/>
      <c r="G104" s="49"/>
      <c r="H104" s="49"/>
      <c r="I104" s="49"/>
      <c r="J104" s="49"/>
      <c r="K104" s="49"/>
      <c r="L104" s="49"/>
      <c r="M104" s="49"/>
      <c r="N104" s="49"/>
      <c r="O104" s="49"/>
      <c r="P104" s="49"/>
      <c r="Q104" s="49"/>
      <c r="R104" s="49"/>
      <c r="S104" s="49"/>
      <c r="T104" s="49"/>
      <c r="U104" s="49"/>
      <c r="V104" s="49"/>
      <c r="W104" s="49"/>
      <c r="X104" s="49"/>
      <c r="Y104" s="49"/>
      <c r="Z104" s="49"/>
      <c r="AA104" s="49"/>
      <c r="AB104" s="57"/>
      <c r="AC104" s="15"/>
      <c r="AD104" s="57"/>
      <c r="AE104" s="15"/>
      <c r="AF104" s="57"/>
    </row>
    <row r="105" spans="2:34" ht="14.25" customHeight="1" x14ac:dyDescent="0.2">
      <c r="C105" s="30" t="s">
        <v>92</v>
      </c>
      <c r="F105" s="16" t="s">
        <v>27</v>
      </c>
      <c r="M105" s="15" t="s">
        <v>27</v>
      </c>
      <c r="AC105" s="15"/>
    </row>
    <row r="106" spans="2:34" ht="14.25" customHeight="1" x14ac:dyDescent="0.2">
      <c r="C106" s="14" t="s">
        <v>93</v>
      </c>
      <c r="D106" s="15">
        <v>10</v>
      </c>
      <c r="E106" s="15">
        <v>0</v>
      </c>
      <c r="F106" s="16">
        <v>0</v>
      </c>
      <c r="G106" s="15">
        <v>0</v>
      </c>
      <c r="H106" s="15">
        <v>0</v>
      </c>
      <c r="I106" s="15">
        <v>0</v>
      </c>
      <c r="J106" s="15">
        <v>0</v>
      </c>
      <c r="K106" s="15">
        <v>0</v>
      </c>
      <c r="L106" s="15">
        <v>0</v>
      </c>
      <c r="M106" s="15">
        <v>0</v>
      </c>
      <c r="N106" s="15">
        <v>0</v>
      </c>
      <c r="O106" s="15">
        <v>0</v>
      </c>
      <c r="P106" s="15">
        <v>412</v>
      </c>
      <c r="Q106" s="15">
        <v>0</v>
      </c>
      <c r="R106" s="15">
        <v>0</v>
      </c>
      <c r="S106" s="15">
        <v>0</v>
      </c>
      <c r="T106" s="15">
        <v>0</v>
      </c>
      <c r="U106" s="15">
        <v>0</v>
      </c>
      <c r="V106" s="15">
        <v>0</v>
      </c>
      <c r="W106" s="15">
        <v>0</v>
      </c>
      <c r="X106" s="15">
        <v>0</v>
      </c>
      <c r="Y106" s="15">
        <v>0</v>
      </c>
      <c r="Z106" s="15">
        <v>0</v>
      </c>
      <c r="AA106" s="15">
        <f t="shared" ref="AA106:AA108" si="53">V106-U106</f>
        <v>0</v>
      </c>
      <c r="AB106" s="17"/>
      <c r="AC106" s="15">
        <f t="shared" ref="AC106:AC107" si="54">+Q106+R106+S106+T106+U106+V106+W106+X106+Y106+Z106</f>
        <v>0</v>
      </c>
      <c r="AD106" s="17"/>
      <c r="AE106" s="15">
        <f>E106+F106+G106+H106+I106+J106+K106+L106+M106+N106+O106+P106</f>
        <v>412</v>
      </c>
      <c r="AF106" s="17"/>
    </row>
    <row r="107" spans="2:34" ht="14.25" customHeight="1" x14ac:dyDescent="0.2">
      <c r="C107" s="14" t="s">
        <v>73</v>
      </c>
      <c r="D107" s="15">
        <v>0</v>
      </c>
      <c r="E107" s="15">
        <v>0</v>
      </c>
      <c r="F107" s="16">
        <v>0</v>
      </c>
      <c r="G107" s="15">
        <v>0</v>
      </c>
      <c r="H107" s="15">
        <v>0</v>
      </c>
      <c r="I107" s="15">
        <v>0</v>
      </c>
      <c r="J107" s="15">
        <v>0</v>
      </c>
      <c r="K107" s="15">
        <v>0</v>
      </c>
      <c r="L107" s="15">
        <v>0</v>
      </c>
      <c r="M107" s="15">
        <v>0</v>
      </c>
      <c r="N107" s="15">
        <v>0</v>
      </c>
      <c r="O107" s="15">
        <v>0</v>
      </c>
      <c r="P107" s="15">
        <v>139</v>
      </c>
      <c r="Q107" s="15">
        <v>0</v>
      </c>
      <c r="R107" s="15">
        <v>0</v>
      </c>
      <c r="S107" s="15">
        <v>0</v>
      </c>
      <c r="T107" s="15">
        <v>0</v>
      </c>
      <c r="U107" s="15">
        <v>0</v>
      </c>
      <c r="V107" s="25">
        <v>0</v>
      </c>
      <c r="W107" s="25">
        <v>0</v>
      </c>
      <c r="X107" s="49">
        <v>0</v>
      </c>
      <c r="Y107" s="49">
        <v>0</v>
      </c>
      <c r="Z107" s="49">
        <v>0</v>
      </c>
      <c r="AA107" s="15">
        <f t="shared" si="53"/>
        <v>0</v>
      </c>
      <c r="AB107" s="17"/>
      <c r="AC107" s="15">
        <f t="shared" si="54"/>
        <v>0</v>
      </c>
      <c r="AD107" s="19"/>
      <c r="AE107" s="15">
        <f>E107+F107+G107+H107+I107+J107+K107+L107+M107+N107+O107+P107</f>
        <v>139</v>
      </c>
      <c r="AF107" s="19"/>
    </row>
    <row r="108" spans="2:34" ht="14.25" customHeight="1" x14ac:dyDescent="0.2">
      <c r="C108" s="30" t="s">
        <v>92</v>
      </c>
      <c r="D108" s="21">
        <f t="shared" ref="D108:X108" si="55">SUM(D106:D107)</f>
        <v>10</v>
      </c>
      <c r="E108" s="21">
        <f t="shared" si="55"/>
        <v>0</v>
      </c>
      <c r="F108" s="21">
        <f t="shared" si="55"/>
        <v>0</v>
      </c>
      <c r="G108" s="21">
        <f t="shared" si="55"/>
        <v>0</v>
      </c>
      <c r="H108" s="21">
        <f t="shared" si="55"/>
        <v>0</v>
      </c>
      <c r="I108" s="21">
        <f t="shared" si="55"/>
        <v>0</v>
      </c>
      <c r="J108" s="21">
        <f t="shared" si="55"/>
        <v>0</v>
      </c>
      <c r="K108" s="21">
        <f t="shared" si="55"/>
        <v>0</v>
      </c>
      <c r="L108" s="21">
        <f t="shared" si="55"/>
        <v>0</v>
      </c>
      <c r="M108" s="21">
        <f t="shared" si="55"/>
        <v>0</v>
      </c>
      <c r="N108" s="21">
        <f t="shared" si="55"/>
        <v>0</v>
      </c>
      <c r="O108" s="21">
        <f t="shared" si="55"/>
        <v>0</v>
      </c>
      <c r="P108" s="21">
        <f t="shared" si="55"/>
        <v>551</v>
      </c>
      <c r="Q108" s="21">
        <f t="shared" si="55"/>
        <v>0</v>
      </c>
      <c r="R108" s="21">
        <f t="shared" si="55"/>
        <v>0</v>
      </c>
      <c r="S108" s="21">
        <f t="shared" si="55"/>
        <v>0</v>
      </c>
      <c r="T108" s="21">
        <f t="shared" si="55"/>
        <v>0</v>
      </c>
      <c r="U108" s="21">
        <f t="shared" si="55"/>
        <v>0</v>
      </c>
      <c r="V108" s="21">
        <f t="shared" si="55"/>
        <v>0</v>
      </c>
      <c r="W108" s="21">
        <f t="shared" si="55"/>
        <v>0</v>
      </c>
      <c r="X108" s="21">
        <f t="shared" si="55"/>
        <v>0</v>
      </c>
      <c r="Y108" s="21">
        <f>SUM(Y106:Y107)</f>
        <v>0</v>
      </c>
      <c r="Z108" s="21">
        <f>SUM(Z106:Z107)</f>
        <v>0</v>
      </c>
      <c r="AA108" s="21">
        <f t="shared" si="53"/>
        <v>0</v>
      </c>
      <c r="AB108" s="21"/>
      <c r="AC108" s="21">
        <f>SUM(AC106:AC107)</f>
        <v>0</v>
      </c>
      <c r="AD108" s="17"/>
      <c r="AE108" s="21">
        <f>SUM(AE106:AE107)</f>
        <v>551</v>
      </c>
      <c r="AF108" s="17"/>
    </row>
    <row r="109" spans="2:34" ht="14.25" customHeight="1" x14ac:dyDescent="0.2">
      <c r="C109" s="40"/>
      <c r="F109" s="16"/>
      <c r="M109" s="15" t="s">
        <v>27</v>
      </c>
      <c r="S109" s="1" t="s">
        <v>108</v>
      </c>
    </row>
    <row r="110" spans="2:34" ht="14.25" customHeight="1" x14ac:dyDescent="0.2">
      <c r="C110" s="31" t="s">
        <v>94</v>
      </c>
      <c r="D110" s="28" t="e">
        <f>SUM(D95-D89-#REF!-D108+D97)</f>
        <v>#REF!</v>
      </c>
      <c r="E110" s="28" t="e">
        <f>SUM(E95-E89-#REF!-E108+E97)</f>
        <v>#REF!</v>
      </c>
      <c r="F110" s="28" t="e">
        <f>SUM(F95-F89-#REF!-F108+F97)</f>
        <v>#REF!</v>
      </c>
      <c r="G110" s="28" t="e">
        <f>SUM(G95-G89-#REF!-G108+G97)</f>
        <v>#REF!</v>
      </c>
      <c r="H110" s="28" t="e">
        <f>SUM(H95-H89-#REF!-H108+H97)</f>
        <v>#REF!</v>
      </c>
      <c r="I110" s="28" t="e">
        <f>SUM(I95-I89-#REF!-I108+I97)</f>
        <v>#REF!</v>
      </c>
      <c r="J110" s="28" t="e">
        <f>SUM(J95-J89-#REF!-J108)</f>
        <v>#REF!</v>
      </c>
      <c r="K110" s="28" t="e">
        <f>SUM(K95-K89-#REF!-K108)</f>
        <v>#REF!</v>
      </c>
      <c r="L110" s="28" t="e">
        <f>SUM(L95-L89-#REF!-L108)</f>
        <v>#REF!</v>
      </c>
      <c r="M110" s="28" t="e">
        <f>SUM(M95-M89-#REF!-M108)</f>
        <v>#REF!</v>
      </c>
      <c r="N110" s="28" t="e">
        <f>SUM(N95-N89-#REF!-N108)</f>
        <v>#REF!</v>
      </c>
      <c r="O110" s="28" t="e">
        <f>SUM(O95-O89-#REF!-O108)</f>
        <v>#REF!</v>
      </c>
      <c r="P110" s="28">
        <f>SUM(P95-P108)</f>
        <v>-407</v>
      </c>
      <c r="Q110" s="28">
        <f>SUM(Q95+Q101-Q103-Q108)</f>
        <v>898</v>
      </c>
      <c r="R110" s="28">
        <f>SUM(R95+R101-R103-R108)</f>
        <v>-25</v>
      </c>
      <c r="S110" s="28">
        <f>SUM(S95+S101-S103-S108)</f>
        <v>86</v>
      </c>
      <c r="T110" s="28">
        <f>SUM(T95+T101-T103-T108)</f>
        <v>-102</v>
      </c>
      <c r="U110" s="28">
        <f>SUM(U95+U101-U103-U108)</f>
        <v>-190</v>
      </c>
      <c r="V110" s="28">
        <f>SUM(V95-V103+V101-V108)</f>
        <v>280</v>
      </c>
      <c r="W110" s="28">
        <f>SUM(W95-W103+W101-W108)</f>
        <v>-6</v>
      </c>
      <c r="X110" s="28">
        <f>SUM(X95-X103+X101-X108)</f>
        <v>125</v>
      </c>
      <c r="Y110" s="28">
        <f>SUM(Y95-Y103+Y101-Y108)</f>
        <v>-25</v>
      </c>
      <c r="Z110" s="28">
        <f>SUM(Z95+Z103+Z101-Z108)</f>
        <v>-15</v>
      </c>
      <c r="AA110" s="28">
        <f>SUM(AA95-AA103+AA101-AA108)</f>
        <v>-122</v>
      </c>
      <c r="AB110" s="28"/>
      <c r="AC110" s="28">
        <f>SUM(AC95-AC103+AC101-AC108+AC97)</f>
        <v>1026</v>
      </c>
      <c r="AD110" s="29">
        <f>+AC110/AC23</f>
        <v>0.11920529801324503</v>
      </c>
      <c r="AE110" s="28" t="e">
        <f>SUM(AE95-#REF!-#REF!-AE108+AE97)</f>
        <v>#REF!</v>
      </c>
      <c r="AF110" s="29" t="e">
        <f>+AE110/AE23</f>
        <v>#REF!</v>
      </c>
      <c r="AH110" s="15"/>
    </row>
    <row r="111" spans="2:34" x14ac:dyDescent="0.2">
      <c r="C111" s="14"/>
      <c r="F111" s="16"/>
      <c r="P111" s="28"/>
      <c r="AA111" s="15" t="s">
        <v>27</v>
      </c>
    </row>
    <row r="112" spans="2:34" x14ac:dyDescent="0.2">
      <c r="C112" s="14"/>
      <c r="O112" s="15"/>
      <c r="S112" s="15"/>
      <c r="T112" s="15"/>
      <c r="U112" s="15"/>
      <c r="V112" s="15"/>
      <c r="W112" s="15"/>
      <c r="X112" s="15"/>
      <c r="Y112" s="15"/>
      <c r="Z112" s="15"/>
      <c r="AC112" s="15"/>
      <c r="AE112" s="15"/>
    </row>
    <row r="113" spans="3:32" x14ac:dyDescent="0.2">
      <c r="N113" s="15"/>
      <c r="S113" s="15"/>
      <c r="AC113" s="15"/>
      <c r="AD113" s="42"/>
      <c r="AE113" s="15"/>
      <c r="AF113" s="42"/>
    </row>
    <row r="114" spans="3:32" x14ac:dyDescent="0.2">
      <c r="C114" s="43" t="s">
        <v>95</v>
      </c>
      <c r="AC114" s="15"/>
    </row>
    <row r="115" spans="3:32" x14ac:dyDescent="0.2">
      <c r="C115" s="1" t="s">
        <v>109</v>
      </c>
    </row>
    <row r="116" spans="3:32" x14ac:dyDescent="0.2">
      <c r="C116" s="1" t="s">
        <v>97</v>
      </c>
    </row>
    <row r="132" spans="30:32" x14ac:dyDescent="0.2">
      <c r="AD132" s="42"/>
      <c r="AF132" s="42"/>
    </row>
  </sheetData>
  <mergeCells count="3">
    <mergeCell ref="B1:AF1"/>
    <mergeCell ref="B2:AF2"/>
    <mergeCell ref="B3:AF3"/>
  </mergeCells>
  <printOptions horizontalCentered="1"/>
  <pageMargins left="0.23622047244094491" right="0.23622047244094491" top="0.35433070866141736" bottom="0.35433070866141736" header="0.31496062992125984" footer="0.31496062992125984"/>
  <pageSetup scale="70" fitToHeight="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127"/>
  <sheetViews>
    <sheetView zoomScaleNormal="100" workbookViewId="0">
      <selection activeCell="U104" sqref="U104"/>
    </sheetView>
  </sheetViews>
  <sheetFormatPr baseColWidth="10" defaultRowHeight="12" x14ac:dyDescent="0.2"/>
  <cols>
    <col min="1" max="1" width="15.7109375" style="1" customWidth="1"/>
    <col min="2" max="2" width="5" style="1" customWidth="1"/>
    <col min="3" max="3" width="48.140625" style="1" customWidth="1"/>
    <col min="4" max="4" width="7.7109375" style="1" hidden="1" customWidth="1"/>
    <col min="5" max="5" width="7.5703125" style="1" hidden="1" customWidth="1"/>
    <col min="6" max="6" width="9.28515625" style="12" hidden="1" customWidth="1"/>
    <col min="7" max="7" width="8.42578125" style="1" hidden="1" customWidth="1"/>
    <col min="8" max="8" width="8.28515625" style="1" hidden="1" customWidth="1"/>
    <col min="9" max="9" width="8.7109375" style="1" hidden="1" customWidth="1"/>
    <col min="10" max="10" width="6.5703125" style="1" hidden="1" customWidth="1"/>
    <col min="11" max="11" width="7.85546875" style="1" hidden="1" customWidth="1"/>
    <col min="12" max="12" width="8.42578125" style="1" hidden="1" customWidth="1"/>
    <col min="13" max="13" width="7" style="1" hidden="1" customWidth="1"/>
    <col min="14" max="14" width="8.140625" style="1" hidden="1" customWidth="1"/>
    <col min="15" max="15" width="8" style="1" hidden="1" customWidth="1"/>
    <col min="16" max="16" width="8.28515625" style="1" customWidth="1"/>
    <col min="17" max="17" width="11.42578125" style="1" customWidth="1"/>
    <col min="18" max="18" width="10.28515625" style="1" customWidth="1"/>
    <col min="19" max="19" width="10.42578125" style="1" customWidth="1"/>
    <col min="20" max="20" width="6.140625" style="4" bestFit="1" customWidth="1"/>
    <col min="21" max="21" width="12.28515625" style="1" bestFit="1" customWidth="1"/>
    <col min="22" max="22" width="10.7109375" style="4" customWidth="1"/>
    <col min="23" max="23" width="12.28515625" style="1" hidden="1" customWidth="1"/>
    <col min="24" max="24" width="3.140625" style="4" hidden="1" customWidth="1"/>
    <col min="25" max="237" width="11.42578125" style="1"/>
    <col min="238" max="238" width="5" style="1" customWidth="1"/>
    <col min="239" max="239" width="51.140625" style="1" customWidth="1"/>
    <col min="240" max="240" width="0.5703125" style="1" customWidth="1"/>
    <col min="241" max="241" width="0.28515625" style="1" customWidth="1"/>
    <col min="242" max="242" width="9.85546875" style="1" customWidth="1"/>
    <col min="243" max="243" width="0.42578125" style="1" customWidth="1"/>
    <col min="244" max="246" width="0" style="1" hidden="1" customWidth="1"/>
    <col min="247" max="247" width="0.28515625" style="1" customWidth="1"/>
    <col min="248" max="248" width="8.42578125" style="1" customWidth="1"/>
    <col min="249" max="249" width="9.7109375" style="1" customWidth="1"/>
    <col min="250" max="250" width="6.28515625" style="1" customWidth="1"/>
    <col min="251" max="255" width="0" style="1" hidden="1" customWidth="1"/>
    <col min="256" max="256" width="10.42578125" style="1" customWidth="1"/>
    <col min="257" max="257" width="0.140625" style="1" customWidth="1"/>
    <col min="258" max="258" width="11.42578125" style="1"/>
    <col min="259" max="259" width="6.5703125" style="1" customWidth="1"/>
    <col min="260" max="260" width="11.42578125" style="1"/>
    <col min="261" max="261" width="10.5703125" style="1" customWidth="1"/>
    <col min="262" max="262" width="9.7109375" style="1" customWidth="1"/>
    <col min="263" max="263" width="10.140625" style="1" customWidth="1"/>
    <col min="264" max="264" width="0.28515625" style="1" customWidth="1"/>
    <col min="265" max="265" width="3.140625" style="1" customWidth="1"/>
    <col min="266" max="493" width="11.42578125" style="1"/>
    <col min="494" max="494" width="5" style="1" customWidth="1"/>
    <col min="495" max="495" width="51.140625" style="1" customWidth="1"/>
    <col min="496" max="496" width="0.5703125" style="1" customWidth="1"/>
    <col min="497" max="497" width="0.28515625" style="1" customWidth="1"/>
    <col min="498" max="498" width="9.85546875" style="1" customWidth="1"/>
    <col min="499" max="499" width="0.42578125" style="1" customWidth="1"/>
    <col min="500" max="502" width="0" style="1" hidden="1" customWidth="1"/>
    <col min="503" max="503" width="0.28515625" style="1" customWidth="1"/>
    <col min="504" max="504" width="8.42578125" style="1" customWidth="1"/>
    <col min="505" max="505" width="9.7109375" style="1" customWidth="1"/>
    <col min="506" max="506" width="6.28515625" style="1" customWidth="1"/>
    <col min="507" max="511" width="0" style="1" hidden="1" customWidth="1"/>
    <col min="512" max="512" width="10.42578125" style="1" customWidth="1"/>
    <col min="513" max="513" width="0.140625" style="1" customWidth="1"/>
    <col min="514" max="514" width="11.42578125" style="1"/>
    <col min="515" max="515" width="6.5703125" style="1" customWidth="1"/>
    <col min="516" max="516" width="11.42578125" style="1"/>
    <col min="517" max="517" width="10.5703125" style="1" customWidth="1"/>
    <col min="518" max="518" width="9.7109375" style="1" customWidth="1"/>
    <col min="519" max="519" width="10.140625" style="1" customWidth="1"/>
    <col min="520" max="520" width="0.28515625" style="1" customWidth="1"/>
    <col min="521" max="521" width="3.140625" style="1" customWidth="1"/>
    <col min="522" max="749" width="11.42578125" style="1"/>
    <col min="750" max="750" width="5" style="1" customWidth="1"/>
    <col min="751" max="751" width="51.140625" style="1" customWidth="1"/>
    <col min="752" max="752" width="0.5703125" style="1" customWidth="1"/>
    <col min="753" max="753" width="0.28515625" style="1" customWidth="1"/>
    <col min="754" max="754" width="9.85546875" style="1" customWidth="1"/>
    <col min="755" max="755" width="0.42578125" style="1" customWidth="1"/>
    <col min="756" max="758" width="0" style="1" hidden="1" customWidth="1"/>
    <col min="759" max="759" width="0.28515625" style="1" customWidth="1"/>
    <col min="760" max="760" width="8.42578125" style="1" customWidth="1"/>
    <col min="761" max="761" width="9.7109375" style="1" customWidth="1"/>
    <col min="762" max="762" width="6.28515625" style="1" customWidth="1"/>
    <col min="763" max="767" width="0" style="1" hidden="1" customWidth="1"/>
    <col min="768" max="768" width="10.42578125" style="1" customWidth="1"/>
    <col min="769" max="769" width="0.140625" style="1" customWidth="1"/>
    <col min="770" max="770" width="11.42578125" style="1"/>
    <col min="771" max="771" width="6.5703125" style="1" customWidth="1"/>
    <col min="772" max="772" width="11.42578125" style="1"/>
    <col min="773" max="773" width="10.5703125" style="1" customWidth="1"/>
    <col min="774" max="774" width="9.7109375" style="1" customWidth="1"/>
    <col min="775" max="775" width="10.140625" style="1" customWidth="1"/>
    <col min="776" max="776" width="0.28515625" style="1" customWidth="1"/>
    <col min="777" max="777" width="3.140625" style="1" customWidth="1"/>
    <col min="778" max="1005" width="11.42578125" style="1"/>
    <col min="1006" max="1006" width="5" style="1" customWidth="1"/>
    <col min="1007" max="1007" width="51.140625" style="1" customWidth="1"/>
    <col min="1008" max="1008" width="0.5703125" style="1" customWidth="1"/>
    <col min="1009" max="1009" width="0.28515625" style="1" customWidth="1"/>
    <col min="1010" max="1010" width="9.85546875" style="1" customWidth="1"/>
    <col min="1011" max="1011" width="0.42578125" style="1" customWidth="1"/>
    <col min="1012" max="1014" width="0" style="1" hidden="1" customWidth="1"/>
    <col min="1015" max="1015" width="0.28515625" style="1" customWidth="1"/>
    <col min="1016" max="1016" width="8.42578125" style="1" customWidth="1"/>
    <col min="1017" max="1017" width="9.7109375" style="1" customWidth="1"/>
    <col min="1018" max="1018" width="6.28515625" style="1" customWidth="1"/>
    <col min="1019" max="1023" width="0" style="1" hidden="1" customWidth="1"/>
    <col min="1024" max="1024" width="10.42578125" style="1" customWidth="1"/>
    <col min="1025" max="1025" width="0.140625" style="1" customWidth="1"/>
    <col min="1026" max="1026" width="11.42578125" style="1"/>
    <col min="1027" max="1027" width="6.5703125" style="1" customWidth="1"/>
    <col min="1028" max="1028" width="11.42578125" style="1"/>
    <col min="1029" max="1029" width="10.5703125" style="1" customWidth="1"/>
    <col min="1030" max="1030" width="9.7109375" style="1" customWidth="1"/>
    <col min="1031" max="1031" width="10.140625" style="1" customWidth="1"/>
    <col min="1032" max="1032" width="0.28515625" style="1" customWidth="1"/>
    <col min="1033" max="1033" width="3.140625" style="1" customWidth="1"/>
    <col min="1034" max="1261" width="11.42578125" style="1"/>
    <col min="1262" max="1262" width="5" style="1" customWidth="1"/>
    <col min="1263" max="1263" width="51.140625" style="1" customWidth="1"/>
    <col min="1264" max="1264" width="0.5703125" style="1" customWidth="1"/>
    <col min="1265" max="1265" width="0.28515625" style="1" customWidth="1"/>
    <col min="1266" max="1266" width="9.85546875" style="1" customWidth="1"/>
    <col min="1267" max="1267" width="0.42578125" style="1" customWidth="1"/>
    <col min="1268" max="1270" width="0" style="1" hidden="1" customWidth="1"/>
    <col min="1271" max="1271" width="0.28515625" style="1" customWidth="1"/>
    <col min="1272" max="1272" width="8.42578125" style="1" customWidth="1"/>
    <col min="1273" max="1273" width="9.7109375" style="1" customWidth="1"/>
    <col min="1274" max="1274" width="6.28515625" style="1" customWidth="1"/>
    <col min="1275" max="1279" width="0" style="1" hidden="1" customWidth="1"/>
    <col min="1280" max="1280" width="10.42578125" style="1" customWidth="1"/>
    <col min="1281" max="1281" width="0.140625" style="1" customWidth="1"/>
    <col min="1282" max="1282" width="11.42578125" style="1"/>
    <col min="1283" max="1283" width="6.5703125" style="1" customWidth="1"/>
    <col min="1284" max="1284" width="11.42578125" style="1"/>
    <col min="1285" max="1285" width="10.5703125" style="1" customWidth="1"/>
    <col min="1286" max="1286" width="9.7109375" style="1" customWidth="1"/>
    <col min="1287" max="1287" width="10.140625" style="1" customWidth="1"/>
    <col min="1288" max="1288" width="0.28515625" style="1" customWidth="1"/>
    <col min="1289" max="1289" width="3.140625" style="1" customWidth="1"/>
    <col min="1290" max="1517" width="11.42578125" style="1"/>
    <col min="1518" max="1518" width="5" style="1" customWidth="1"/>
    <col min="1519" max="1519" width="51.140625" style="1" customWidth="1"/>
    <col min="1520" max="1520" width="0.5703125" style="1" customWidth="1"/>
    <col min="1521" max="1521" width="0.28515625" style="1" customWidth="1"/>
    <col min="1522" max="1522" width="9.85546875" style="1" customWidth="1"/>
    <col min="1523" max="1523" width="0.42578125" style="1" customWidth="1"/>
    <col min="1524" max="1526" width="0" style="1" hidden="1" customWidth="1"/>
    <col min="1527" max="1527" width="0.28515625" style="1" customWidth="1"/>
    <col min="1528" max="1528" width="8.42578125" style="1" customWidth="1"/>
    <col min="1529" max="1529" width="9.7109375" style="1" customWidth="1"/>
    <col min="1530" max="1530" width="6.28515625" style="1" customWidth="1"/>
    <col min="1531" max="1535" width="0" style="1" hidden="1" customWidth="1"/>
    <col min="1536" max="1536" width="10.42578125" style="1" customWidth="1"/>
    <col min="1537" max="1537" width="0.140625" style="1" customWidth="1"/>
    <col min="1538" max="1538" width="11.42578125" style="1"/>
    <col min="1539" max="1539" width="6.5703125" style="1" customWidth="1"/>
    <col min="1540" max="1540" width="11.42578125" style="1"/>
    <col min="1541" max="1541" width="10.5703125" style="1" customWidth="1"/>
    <col min="1542" max="1542" width="9.7109375" style="1" customWidth="1"/>
    <col min="1543" max="1543" width="10.140625" style="1" customWidth="1"/>
    <col min="1544" max="1544" width="0.28515625" style="1" customWidth="1"/>
    <col min="1545" max="1545" width="3.140625" style="1" customWidth="1"/>
    <col min="1546" max="1773" width="11.42578125" style="1"/>
    <col min="1774" max="1774" width="5" style="1" customWidth="1"/>
    <col min="1775" max="1775" width="51.140625" style="1" customWidth="1"/>
    <col min="1776" max="1776" width="0.5703125" style="1" customWidth="1"/>
    <col min="1777" max="1777" width="0.28515625" style="1" customWidth="1"/>
    <col min="1778" max="1778" width="9.85546875" style="1" customWidth="1"/>
    <col min="1779" max="1779" width="0.42578125" style="1" customWidth="1"/>
    <col min="1780" max="1782" width="0" style="1" hidden="1" customWidth="1"/>
    <col min="1783" max="1783" width="0.28515625" style="1" customWidth="1"/>
    <col min="1784" max="1784" width="8.42578125" style="1" customWidth="1"/>
    <col min="1785" max="1785" width="9.7109375" style="1" customWidth="1"/>
    <col min="1786" max="1786" width="6.28515625" style="1" customWidth="1"/>
    <col min="1787" max="1791" width="0" style="1" hidden="1" customWidth="1"/>
    <col min="1792" max="1792" width="10.42578125" style="1" customWidth="1"/>
    <col min="1793" max="1793" width="0.140625" style="1" customWidth="1"/>
    <col min="1794" max="1794" width="11.42578125" style="1"/>
    <col min="1795" max="1795" width="6.5703125" style="1" customWidth="1"/>
    <col min="1796" max="1796" width="11.42578125" style="1"/>
    <col min="1797" max="1797" width="10.5703125" style="1" customWidth="1"/>
    <col min="1798" max="1798" width="9.7109375" style="1" customWidth="1"/>
    <col min="1799" max="1799" width="10.140625" style="1" customWidth="1"/>
    <col min="1800" max="1800" width="0.28515625" style="1" customWidth="1"/>
    <col min="1801" max="1801" width="3.140625" style="1" customWidth="1"/>
    <col min="1802" max="2029" width="11.42578125" style="1"/>
    <col min="2030" max="2030" width="5" style="1" customWidth="1"/>
    <col min="2031" max="2031" width="51.140625" style="1" customWidth="1"/>
    <col min="2032" max="2032" width="0.5703125" style="1" customWidth="1"/>
    <col min="2033" max="2033" width="0.28515625" style="1" customWidth="1"/>
    <col min="2034" max="2034" width="9.85546875" style="1" customWidth="1"/>
    <col min="2035" max="2035" width="0.42578125" style="1" customWidth="1"/>
    <col min="2036" max="2038" width="0" style="1" hidden="1" customWidth="1"/>
    <col min="2039" max="2039" width="0.28515625" style="1" customWidth="1"/>
    <col min="2040" max="2040" width="8.42578125" style="1" customWidth="1"/>
    <col min="2041" max="2041" width="9.7109375" style="1" customWidth="1"/>
    <col min="2042" max="2042" width="6.28515625" style="1" customWidth="1"/>
    <col min="2043" max="2047" width="0" style="1" hidden="1" customWidth="1"/>
    <col min="2048" max="2048" width="10.42578125" style="1" customWidth="1"/>
    <col min="2049" max="2049" width="0.140625" style="1" customWidth="1"/>
    <col min="2050" max="2050" width="11.42578125" style="1"/>
    <col min="2051" max="2051" width="6.5703125" style="1" customWidth="1"/>
    <col min="2052" max="2052" width="11.42578125" style="1"/>
    <col min="2053" max="2053" width="10.5703125" style="1" customWidth="1"/>
    <col min="2054" max="2054" width="9.7109375" style="1" customWidth="1"/>
    <col min="2055" max="2055" width="10.140625" style="1" customWidth="1"/>
    <col min="2056" max="2056" width="0.28515625" style="1" customWidth="1"/>
    <col min="2057" max="2057" width="3.140625" style="1" customWidth="1"/>
    <col min="2058" max="2285" width="11.42578125" style="1"/>
    <col min="2286" max="2286" width="5" style="1" customWidth="1"/>
    <col min="2287" max="2287" width="51.140625" style="1" customWidth="1"/>
    <col min="2288" max="2288" width="0.5703125" style="1" customWidth="1"/>
    <col min="2289" max="2289" width="0.28515625" style="1" customWidth="1"/>
    <col min="2290" max="2290" width="9.85546875" style="1" customWidth="1"/>
    <col min="2291" max="2291" width="0.42578125" style="1" customWidth="1"/>
    <col min="2292" max="2294" width="0" style="1" hidden="1" customWidth="1"/>
    <col min="2295" max="2295" width="0.28515625" style="1" customWidth="1"/>
    <col min="2296" max="2296" width="8.42578125" style="1" customWidth="1"/>
    <col min="2297" max="2297" width="9.7109375" style="1" customWidth="1"/>
    <col min="2298" max="2298" width="6.28515625" style="1" customWidth="1"/>
    <col min="2299" max="2303" width="0" style="1" hidden="1" customWidth="1"/>
    <col min="2304" max="2304" width="10.42578125" style="1" customWidth="1"/>
    <col min="2305" max="2305" width="0.140625" style="1" customWidth="1"/>
    <col min="2306" max="2306" width="11.42578125" style="1"/>
    <col min="2307" max="2307" width="6.5703125" style="1" customWidth="1"/>
    <col min="2308" max="2308" width="11.42578125" style="1"/>
    <col min="2309" max="2309" width="10.5703125" style="1" customWidth="1"/>
    <col min="2310" max="2310" width="9.7109375" style="1" customWidth="1"/>
    <col min="2311" max="2311" width="10.140625" style="1" customWidth="1"/>
    <col min="2312" max="2312" width="0.28515625" style="1" customWidth="1"/>
    <col min="2313" max="2313" width="3.140625" style="1" customWidth="1"/>
    <col min="2314" max="2541" width="11.42578125" style="1"/>
    <col min="2542" max="2542" width="5" style="1" customWidth="1"/>
    <col min="2543" max="2543" width="51.140625" style="1" customWidth="1"/>
    <col min="2544" max="2544" width="0.5703125" style="1" customWidth="1"/>
    <col min="2545" max="2545" width="0.28515625" style="1" customWidth="1"/>
    <col min="2546" max="2546" width="9.85546875" style="1" customWidth="1"/>
    <col min="2547" max="2547" width="0.42578125" style="1" customWidth="1"/>
    <col min="2548" max="2550" width="0" style="1" hidden="1" customWidth="1"/>
    <col min="2551" max="2551" width="0.28515625" style="1" customWidth="1"/>
    <col min="2552" max="2552" width="8.42578125" style="1" customWidth="1"/>
    <col min="2553" max="2553" width="9.7109375" style="1" customWidth="1"/>
    <col min="2554" max="2554" width="6.28515625" style="1" customWidth="1"/>
    <col min="2555" max="2559" width="0" style="1" hidden="1" customWidth="1"/>
    <col min="2560" max="2560" width="10.42578125" style="1" customWidth="1"/>
    <col min="2561" max="2561" width="0.140625" style="1" customWidth="1"/>
    <col min="2562" max="2562" width="11.42578125" style="1"/>
    <col min="2563" max="2563" width="6.5703125" style="1" customWidth="1"/>
    <col min="2564" max="2564" width="11.42578125" style="1"/>
    <col min="2565" max="2565" width="10.5703125" style="1" customWidth="1"/>
    <col min="2566" max="2566" width="9.7109375" style="1" customWidth="1"/>
    <col min="2567" max="2567" width="10.140625" style="1" customWidth="1"/>
    <col min="2568" max="2568" width="0.28515625" style="1" customWidth="1"/>
    <col min="2569" max="2569" width="3.140625" style="1" customWidth="1"/>
    <col min="2570" max="2797" width="11.42578125" style="1"/>
    <col min="2798" max="2798" width="5" style="1" customWidth="1"/>
    <col min="2799" max="2799" width="51.140625" style="1" customWidth="1"/>
    <col min="2800" max="2800" width="0.5703125" style="1" customWidth="1"/>
    <col min="2801" max="2801" width="0.28515625" style="1" customWidth="1"/>
    <col min="2802" max="2802" width="9.85546875" style="1" customWidth="1"/>
    <col min="2803" max="2803" width="0.42578125" style="1" customWidth="1"/>
    <col min="2804" max="2806" width="0" style="1" hidden="1" customWidth="1"/>
    <col min="2807" max="2807" width="0.28515625" style="1" customWidth="1"/>
    <col min="2808" max="2808" width="8.42578125" style="1" customWidth="1"/>
    <col min="2809" max="2809" width="9.7109375" style="1" customWidth="1"/>
    <col min="2810" max="2810" width="6.28515625" style="1" customWidth="1"/>
    <col min="2811" max="2815" width="0" style="1" hidden="1" customWidth="1"/>
    <col min="2816" max="2816" width="10.42578125" style="1" customWidth="1"/>
    <col min="2817" max="2817" width="0.140625" style="1" customWidth="1"/>
    <col min="2818" max="2818" width="11.42578125" style="1"/>
    <col min="2819" max="2819" width="6.5703125" style="1" customWidth="1"/>
    <col min="2820" max="2820" width="11.42578125" style="1"/>
    <col min="2821" max="2821" width="10.5703125" style="1" customWidth="1"/>
    <col min="2822" max="2822" width="9.7109375" style="1" customWidth="1"/>
    <col min="2823" max="2823" width="10.140625" style="1" customWidth="1"/>
    <col min="2824" max="2824" width="0.28515625" style="1" customWidth="1"/>
    <col min="2825" max="2825" width="3.140625" style="1" customWidth="1"/>
    <col min="2826" max="3053" width="11.42578125" style="1"/>
    <col min="3054" max="3054" width="5" style="1" customWidth="1"/>
    <col min="3055" max="3055" width="51.140625" style="1" customWidth="1"/>
    <col min="3056" max="3056" width="0.5703125" style="1" customWidth="1"/>
    <col min="3057" max="3057" width="0.28515625" style="1" customWidth="1"/>
    <col min="3058" max="3058" width="9.85546875" style="1" customWidth="1"/>
    <col min="3059" max="3059" width="0.42578125" style="1" customWidth="1"/>
    <col min="3060" max="3062" width="0" style="1" hidden="1" customWidth="1"/>
    <col min="3063" max="3063" width="0.28515625" style="1" customWidth="1"/>
    <col min="3064" max="3064" width="8.42578125" style="1" customWidth="1"/>
    <col min="3065" max="3065" width="9.7109375" style="1" customWidth="1"/>
    <col min="3066" max="3066" width="6.28515625" style="1" customWidth="1"/>
    <col min="3067" max="3071" width="0" style="1" hidden="1" customWidth="1"/>
    <col min="3072" max="3072" width="10.42578125" style="1" customWidth="1"/>
    <col min="3073" max="3073" width="0.140625" style="1" customWidth="1"/>
    <col min="3074" max="3074" width="11.42578125" style="1"/>
    <col min="3075" max="3075" width="6.5703125" style="1" customWidth="1"/>
    <col min="3076" max="3076" width="11.42578125" style="1"/>
    <col min="3077" max="3077" width="10.5703125" style="1" customWidth="1"/>
    <col min="3078" max="3078" width="9.7109375" style="1" customWidth="1"/>
    <col min="3079" max="3079" width="10.140625" style="1" customWidth="1"/>
    <col min="3080" max="3080" width="0.28515625" style="1" customWidth="1"/>
    <col min="3081" max="3081" width="3.140625" style="1" customWidth="1"/>
    <col min="3082" max="3309" width="11.42578125" style="1"/>
    <col min="3310" max="3310" width="5" style="1" customWidth="1"/>
    <col min="3311" max="3311" width="51.140625" style="1" customWidth="1"/>
    <col min="3312" max="3312" width="0.5703125" style="1" customWidth="1"/>
    <col min="3313" max="3313" width="0.28515625" style="1" customWidth="1"/>
    <col min="3314" max="3314" width="9.85546875" style="1" customWidth="1"/>
    <col min="3315" max="3315" width="0.42578125" style="1" customWidth="1"/>
    <col min="3316" max="3318" width="0" style="1" hidden="1" customWidth="1"/>
    <col min="3319" max="3319" width="0.28515625" style="1" customWidth="1"/>
    <col min="3320" max="3320" width="8.42578125" style="1" customWidth="1"/>
    <col min="3321" max="3321" width="9.7109375" style="1" customWidth="1"/>
    <col min="3322" max="3322" width="6.28515625" style="1" customWidth="1"/>
    <col min="3323" max="3327" width="0" style="1" hidden="1" customWidth="1"/>
    <col min="3328" max="3328" width="10.42578125" style="1" customWidth="1"/>
    <col min="3329" max="3329" width="0.140625" style="1" customWidth="1"/>
    <col min="3330" max="3330" width="11.42578125" style="1"/>
    <col min="3331" max="3331" width="6.5703125" style="1" customWidth="1"/>
    <col min="3332" max="3332" width="11.42578125" style="1"/>
    <col min="3333" max="3333" width="10.5703125" style="1" customWidth="1"/>
    <col min="3334" max="3334" width="9.7109375" style="1" customWidth="1"/>
    <col min="3335" max="3335" width="10.140625" style="1" customWidth="1"/>
    <col min="3336" max="3336" width="0.28515625" style="1" customWidth="1"/>
    <col min="3337" max="3337" width="3.140625" style="1" customWidth="1"/>
    <col min="3338" max="3565" width="11.42578125" style="1"/>
    <col min="3566" max="3566" width="5" style="1" customWidth="1"/>
    <col min="3567" max="3567" width="51.140625" style="1" customWidth="1"/>
    <col min="3568" max="3568" width="0.5703125" style="1" customWidth="1"/>
    <col min="3569" max="3569" width="0.28515625" style="1" customWidth="1"/>
    <col min="3570" max="3570" width="9.85546875" style="1" customWidth="1"/>
    <col min="3571" max="3571" width="0.42578125" style="1" customWidth="1"/>
    <col min="3572" max="3574" width="0" style="1" hidden="1" customWidth="1"/>
    <col min="3575" max="3575" width="0.28515625" style="1" customWidth="1"/>
    <col min="3576" max="3576" width="8.42578125" style="1" customWidth="1"/>
    <col min="3577" max="3577" width="9.7109375" style="1" customWidth="1"/>
    <col min="3578" max="3578" width="6.28515625" style="1" customWidth="1"/>
    <col min="3579" max="3583" width="0" style="1" hidden="1" customWidth="1"/>
    <col min="3584" max="3584" width="10.42578125" style="1" customWidth="1"/>
    <col min="3585" max="3585" width="0.140625" style="1" customWidth="1"/>
    <col min="3586" max="3586" width="11.42578125" style="1"/>
    <col min="3587" max="3587" width="6.5703125" style="1" customWidth="1"/>
    <col min="3588" max="3588" width="11.42578125" style="1"/>
    <col min="3589" max="3589" width="10.5703125" style="1" customWidth="1"/>
    <col min="3590" max="3590" width="9.7109375" style="1" customWidth="1"/>
    <col min="3591" max="3591" width="10.140625" style="1" customWidth="1"/>
    <col min="3592" max="3592" width="0.28515625" style="1" customWidth="1"/>
    <col min="3593" max="3593" width="3.140625" style="1" customWidth="1"/>
    <col min="3594" max="3821" width="11.42578125" style="1"/>
    <col min="3822" max="3822" width="5" style="1" customWidth="1"/>
    <col min="3823" max="3823" width="51.140625" style="1" customWidth="1"/>
    <col min="3824" max="3824" width="0.5703125" style="1" customWidth="1"/>
    <col min="3825" max="3825" width="0.28515625" style="1" customWidth="1"/>
    <col min="3826" max="3826" width="9.85546875" style="1" customWidth="1"/>
    <col min="3827" max="3827" width="0.42578125" style="1" customWidth="1"/>
    <col min="3828" max="3830" width="0" style="1" hidden="1" customWidth="1"/>
    <col min="3831" max="3831" width="0.28515625" style="1" customWidth="1"/>
    <col min="3832" max="3832" width="8.42578125" style="1" customWidth="1"/>
    <col min="3833" max="3833" width="9.7109375" style="1" customWidth="1"/>
    <col min="3834" max="3834" width="6.28515625" style="1" customWidth="1"/>
    <col min="3835" max="3839" width="0" style="1" hidden="1" customWidth="1"/>
    <col min="3840" max="3840" width="10.42578125" style="1" customWidth="1"/>
    <col min="3841" max="3841" width="0.140625" style="1" customWidth="1"/>
    <col min="3842" max="3842" width="11.42578125" style="1"/>
    <col min="3843" max="3843" width="6.5703125" style="1" customWidth="1"/>
    <col min="3844" max="3844" width="11.42578125" style="1"/>
    <col min="3845" max="3845" width="10.5703125" style="1" customWidth="1"/>
    <col min="3846" max="3846" width="9.7109375" style="1" customWidth="1"/>
    <col min="3847" max="3847" width="10.140625" style="1" customWidth="1"/>
    <col min="3848" max="3848" width="0.28515625" style="1" customWidth="1"/>
    <col min="3849" max="3849" width="3.140625" style="1" customWidth="1"/>
    <col min="3850" max="4077" width="11.42578125" style="1"/>
    <col min="4078" max="4078" width="5" style="1" customWidth="1"/>
    <col min="4079" max="4079" width="51.140625" style="1" customWidth="1"/>
    <col min="4080" max="4080" width="0.5703125" style="1" customWidth="1"/>
    <col min="4081" max="4081" width="0.28515625" style="1" customWidth="1"/>
    <col min="4082" max="4082" width="9.85546875" style="1" customWidth="1"/>
    <col min="4083" max="4083" width="0.42578125" style="1" customWidth="1"/>
    <col min="4084" max="4086" width="0" style="1" hidden="1" customWidth="1"/>
    <col min="4087" max="4087" width="0.28515625" style="1" customWidth="1"/>
    <col min="4088" max="4088" width="8.42578125" style="1" customWidth="1"/>
    <col min="4089" max="4089" width="9.7109375" style="1" customWidth="1"/>
    <col min="4090" max="4090" width="6.28515625" style="1" customWidth="1"/>
    <col min="4091" max="4095" width="0" style="1" hidden="1" customWidth="1"/>
    <col min="4096" max="4096" width="10.42578125" style="1" customWidth="1"/>
    <col min="4097" max="4097" width="0.140625" style="1" customWidth="1"/>
    <col min="4098" max="4098" width="11.42578125" style="1"/>
    <col min="4099" max="4099" width="6.5703125" style="1" customWidth="1"/>
    <col min="4100" max="4100" width="11.42578125" style="1"/>
    <col min="4101" max="4101" width="10.5703125" style="1" customWidth="1"/>
    <col min="4102" max="4102" width="9.7109375" style="1" customWidth="1"/>
    <col min="4103" max="4103" width="10.140625" style="1" customWidth="1"/>
    <col min="4104" max="4104" width="0.28515625" style="1" customWidth="1"/>
    <col min="4105" max="4105" width="3.140625" style="1" customWidth="1"/>
    <col min="4106" max="4333" width="11.42578125" style="1"/>
    <col min="4334" max="4334" width="5" style="1" customWidth="1"/>
    <col min="4335" max="4335" width="51.140625" style="1" customWidth="1"/>
    <col min="4336" max="4336" width="0.5703125" style="1" customWidth="1"/>
    <col min="4337" max="4337" width="0.28515625" style="1" customWidth="1"/>
    <col min="4338" max="4338" width="9.85546875" style="1" customWidth="1"/>
    <col min="4339" max="4339" width="0.42578125" style="1" customWidth="1"/>
    <col min="4340" max="4342" width="0" style="1" hidden="1" customWidth="1"/>
    <col min="4343" max="4343" width="0.28515625" style="1" customWidth="1"/>
    <col min="4344" max="4344" width="8.42578125" style="1" customWidth="1"/>
    <col min="4345" max="4345" width="9.7109375" style="1" customWidth="1"/>
    <col min="4346" max="4346" width="6.28515625" style="1" customWidth="1"/>
    <col min="4347" max="4351" width="0" style="1" hidden="1" customWidth="1"/>
    <col min="4352" max="4352" width="10.42578125" style="1" customWidth="1"/>
    <col min="4353" max="4353" width="0.140625" style="1" customWidth="1"/>
    <col min="4354" max="4354" width="11.42578125" style="1"/>
    <col min="4355" max="4355" width="6.5703125" style="1" customWidth="1"/>
    <col min="4356" max="4356" width="11.42578125" style="1"/>
    <col min="4357" max="4357" width="10.5703125" style="1" customWidth="1"/>
    <col min="4358" max="4358" width="9.7109375" style="1" customWidth="1"/>
    <col min="4359" max="4359" width="10.140625" style="1" customWidth="1"/>
    <col min="4360" max="4360" width="0.28515625" style="1" customWidth="1"/>
    <col min="4361" max="4361" width="3.140625" style="1" customWidth="1"/>
    <col min="4362" max="4589" width="11.42578125" style="1"/>
    <col min="4590" max="4590" width="5" style="1" customWidth="1"/>
    <col min="4591" max="4591" width="51.140625" style="1" customWidth="1"/>
    <col min="4592" max="4592" width="0.5703125" style="1" customWidth="1"/>
    <col min="4593" max="4593" width="0.28515625" style="1" customWidth="1"/>
    <col min="4594" max="4594" width="9.85546875" style="1" customWidth="1"/>
    <col min="4595" max="4595" width="0.42578125" style="1" customWidth="1"/>
    <col min="4596" max="4598" width="0" style="1" hidden="1" customWidth="1"/>
    <col min="4599" max="4599" width="0.28515625" style="1" customWidth="1"/>
    <col min="4600" max="4600" width="8.42578125" style="1" customWidth="1"/>
    <col min="4601" max="4601" width="9.7109375" style="1" customWidth="1"/>
    <col min="4602" max="4602" width="6.28515625" style="1" customWidth="1"/>
    <col min="4603" max="4607" width="0" style="1" hidden="1" customWidth="1"/>
    <col min="4608" max="4608" width="10.42578125" style="1" customWidth="1"/>
    <col min="4609" max="4609" width="0.140625" style="1" customWidth="1"/>
    <col min="4610" max="4610" width="11.42578125" style="1"/>
    <col min="4611" max="4611" width="6.5703125" style="1" customWidth="1"/>
    <col min="4612" max="4612" width="11.42578125" style="1"/>
    <col min="4613" max="4613" width="10.5703125" style="1" customWidth="1"/>
    <col min="4614" max="4614" width="9.7109375" style="1" customWidth="1"/>
    <col min="4615" max="4615" width="10.140625" style="1" customWidth="1"/>
    <col min="4616" max="4616" width="0.28515625" style="1" customWidth="1"/>
    <col min="4617" max="4617" width="3.140625" style="1" customWidth="1"/>
    <col min="4618" max="4845" width="11.42578125" style="1"/>
    <col min="4846" max="4846" width="5" style="1" customWidth="1"/>
    <col min="4847" max="4847" width="51.140625" style="1" customWidth="1"/>
    <col min="4848" max="4848" width="0.5703125" style="1" customWidth="1"/>
    <col min="4849" max="4849" width="0.28515625" style="1" customWidth="1"/>
    <col min="4850" max="4850" width="9.85546875" style="1" customWidth="1"/>
    <col min="4851" max="4851" width="0.42578125" style="1" customWidth="1"/>
    <col min="4852" max="4854" width="0" style="1" hidden="1" customWidth="1"/>
    <col min="4855" max="4855" width="0.28515625" style="1" customWidth="1"/>
    <col min="4856" max="4856" width="8.42578125" style="1" customWidth="1"/>
    <col min="4857" max="4857" width="9.7109375" style="1" customWidth="1"/>
    <col min="4858" max="4858" width="6.28515625" style="1" customWidth="1"/>
    <col min="4859" max="4863" width="0" style="1" hidden="1" customWidth="1"/>
    <col min="4864" max="4864" width="10.42578125" style="1" customWidth="1"/>
    <col min="4865" max="4865" width="0.140625" style="1" customWidth="1"/>
    <col min="4866" max="4866" width="11.42578125" style="1"/>
    <col min="4867" max="4867" width="6.5703125" style="1" customWidth="1"/>
    <col min="4868" max="4868" width="11.42578125" style="1"/>
    <col min="4869" max="4869" width="10.5703125" style="1" customWidth="1"/>
    <col min="4870" max="4870" width="9.7109375" style="1" customWidth="1"/>
    <col min="4871" max="4871" width="10.140625" style="1" customWidth="1"/>
    <col min="4872" max="4872" width="0.28515625" style="1" customWidth="1"/>
    <col min="4873" max="4873" width="3.140625" style="1" customWidth="1"/>
    <col min="4874" max="5101" width="11.42578125" style="1"/>
    <col min="5102" max="5102" width="5" style="1" customWidth="1"/>
    <col min="5103" max="5103" width="51.140625" style="1" customWidth="1"/>
    <col min="5104" max="5104" width="0.5703125" style="1" customWidth="1"/>
    <col min="5105" max="5105" width="0.28515625" style="1" customWidth="1"/>
    <col min="5106" max="5106" width="9.85546875" style="1" customWidth="1"/>
    <col min="5107" max="5107" width="0.42578125" style="1" customWidth="1"/>
    <col min="5108" max="5110" width="0" style="1" hidden="1" customWidth="1"/>
    <col min="5111" max="5111" width="0.28515625" style="1" customWidth="1"/>
    <col min="5112" max="5112" width="8.42578125" style="1" customWidth="1"/>
    <col min="5113" max="5113" width="9.7109375" style="1" customWidth="1"/>
    <col min="5114" max="5114" width="6.28515625" style="1" customWidth="1"/>
    <col min="5115" max="5119" width="0" style="1" hidden="1" customWidth="1"/>
    <col min="5120" max="5120" width="10.42578125" style="1" customWidth="1"/>
    <col min="5121" max="5121" width="0.140625" style="1" customWidth="1"/>
    <col min="5122" max="5122" width="11.42578125" style="1"/>
    <col min="5123" max="5123" width="6.5703125" style="1" customWidth="1"/>
    <col min="5124" max="5124" width="11.42578125" style="1"/>
    <col min="5125" max="5125" width="10.5703125" style="1" customWidth="1"/>
    <col min="5126" max="5126" width="9.7109375" style="1" customWidth="1"/>
    <col min="5127" max="5127" width="10.140625" style="1" customWidth="1"/>
    <col min="5128" max="5128" width="0.28515625" style="1" customWidth="1"/>
    <col min="5129" max="5129" width="3.140625" style="1" customWidth="1"/>
    <col min="5130" max="5357" width="11.42578125" style="1"/>
    <col min="5358" max="5358" width="5" style="1" customWidth="1"/>
    <col min="5359" max="5359" width="51.140625" style="1" customWidth="1"/>
    <col min="5360" max="5360" width="0.5703125" style="1" customWidth="1"/>
    <col min="5361" max="5361" width="0.28515625" style="1" customWidth="1"/>
    <col min="5362" max="5362" width="9.85546875" style="1" customWidth="1"/>
    <col min="5363" max="5363" width="0.42578125" style="1" customWidth="1"/>
    <col min="5364" max="5366" width="0" style="1" hidden="1" customWidth="1"/>
    <col min="5367" max="5367" width="0.28515625" style="1" customWidth="1"/>
    <col min="5368" max="5368" width="8.42578125" style="1" customWidth="1"/>
    <col min="5369" max="5369" width="9.7109375" style="1" customWidth="1"/>
    <col min="5370" max="5370" width="6.28515625" style="1" customWidth="1"/>
    <col min="5371" max="5375" width="0" style="1" hidden="1" customWidth="1"/>
    <col min="5376" max="5376" width="10.42578125" style="1" customWidth="1"/>
    <col min="5377" max="5377" width="0.140625" style="1" customWidth="1"/>
    <col min="5378" max="5378" width="11.42578125" style="1"/>
    <col min="5379" max="5379" width="6.5703125" style="1" customWidth="1"/>
    <col min="5380" max="5380" width="11.42578125" style="1"/>
    <col min="5381" max="5381" width="10.5703125" style="1" customWidth="1"/>
    <col min="5382" max="5382" width="9.7109375" style="1" customWidth="1"/>
    <col min="5383" max="5383" width="10.140625" style="1" customWidth="1"/>
    <col min="5384" max="5384" width="0.28515625" style="1" customWidth="1"/>
    <col min="5385" max="5385" width="3.140625" style="1" customWidth="1"/>
    <col min="5386" max="5613" width="11.42578125" style="1"/>
    <col min="5614" max="5614" width="5" style="1" customWidth="1"/>
    <col min="5615" max="5615" width="51.140625" style="1" customWidth="1"/>
    <col min="5616" max="5616" width="0.5703125" style="1" customWidth="1"/>
    <col min="5617" max="5617" width="0.28515625" style="1" customWidth="1"/>
    <col min="5618" max="5618" width="9.85546875" style="1" customWidth="1"/>
    <col min="5619" max="5619" width="0.42578125" style="1" customWidth="1"/>
    <col min="5620" max="5622" width="0" style="1" hidden="1" customWidth="1"/>
    <col min="5623" max="5623" width="0.28515625" style="1" customWidth="1"/>
    <col min="5624" max="5624" width="8.42578125" style="1" customWidth="1"/>
    <col min="5625" max="5625" width="9.7109375" style="1" customWidth="1"/>
    <col min="5626" max="5626" width="6.28515625" style="1" customWidth="1"/>
    <col min="5627" max="5631" width="0" style="1" hidden="1" customWidth="1"/>
    <col min="5632" max="5632" width="10.42578125" style="1" customWidth="1"/>
    <col min="5633" max="5633" width="0.140625" style="1" customWidth="1"/>
    <col min="5634" max="5634" width="11.42578125" style="1"/>
    <col min="5635" max="5635" width="6.5703125" style="1" customWidth="1"/>
    <col min="5636" max="5636" width="11.42578125" style="1"/>
    <col min="5637" max="5637" width="10.5703125" style="1" customWidth="1"/>
    <col min="5638" max="5638" width="9.7109375" style="1" customWidth="1"/>
    <col min="5639" max="5639" width="10.140625" style="1" customWidth="1"/>
    <col min="5640" max="5640" width="0.28515625" style="1" customWidth="1"/>
    <col min="5641" max="5641" width="3.140625" style="1" customWidth="1"/>
    <col min="5642" max="5869" width="11.42578125" style="1"/>
    <col min="5870" max="5870" width="5" style="1" customWidth="1"/>
    <col min="5871" max="5871" width="51.140625" style="1" customWidth="1"/>
    <col min="5872" max="5872" width="0.5703125" style="1" customWidth="1"/>
    <col min="5873" max="5873" width="0.28515625" style="1" customWidth="1"/>
    <col min="5874" max="5874" width="9.85546875" style="1" customWidth="1"/>
    <col min="5875" max="5875" width="0.42578125" style="1" customWidth="1"/>
    <col min="5876" max="5878" width="0" style="1" hidden="1" customWidth="1"/>
    <col min="5879" max="5879" width="0.28515625" style="1" customWidth="1"/>
    <col min="5880" max="5880" width="8.42578125" style="1" customWidth="1"/>
    <col min="5881" max="5881" width="9.7109375" style="1" customWidth="1"/>
    <col min="5882" max="5882" width="6.28515625" style="1" customWidth="1"/>
    <col min="5883" max="5887" width="0" style="1" hidden="1" customWidth="1"/>
    <col min="5888" max="5888" width="10.42578125" style="1" customWidth="1"/>
    <col min="5889" max="5889" width="0.140625" style="1" customWidth="1"/>
    <col min="5890" max="5890" width="11.42578125" style="1"/>
    <col min="5891" max="5891" width="6.5703125" style="1" customWidth="1"/>
    <col min="5892" max="5892" width="11.42578125" style="1"/>
    <col min="5893" max="5893" width="10.5703125" style="1" customWidth="1"/>
    <col min="5894" max="5894" width="9.7109375" style="1" customWidth="1"/>
    <col min="5895" max="5895" width="10.140625" style="1" customWidth="1"/>
    <col min="5896" max="5896" width="0.28515625" style="1" customWidth="1"/>
    <col min="5897" max="5897" width="3.140625" style="1" customWidth="1"/>
    <col min="5898" max="6125" width="11.42578125" style="1"/>
    <col min="6126" max="6126" width="5" style="1" customWidth="1"/>
    <col min="6127" max="6127" width="51.140625" style="1" customWidth="1"/>
    <col min="6128" max="6128" width="0.5703125" style="1" customWidth="1"/>
    <col min="6129" max="6129" width="0.28515625" style="1" customWidth="1"/>
    <col min="6130" max="6130" width="9.85546875" style="1" customWidth="1"/>
    <col min="6131" max="6131" width="0.42578125" style="1" customWidth="1"/>
    <col min="6132" max="6134" width="0" style="1" hidden="1" customWidth="1"/>
    <col min="6135" max="6135" width="0.28515625" style="1" customWidth="1"/>
    <col min="6136" max="6136" width="8.42578125" style="1" customWidth="1"/>
    <col min="6137" max="6137" width="9.7109375" style="1" customWidth="1"/>
    <col min="6138" max="6138" width="6.28515625" style="1" customWidth="1"/>
    <col min="6139" max="6143" width="0" style="1" hidden="1" customWidth="1"/>
    <col min="6144" max="6144" width="10.42578125" style="1" customWidth="1"/>
    <col min="6145" max="6145" width="0.140625" style="1" customWidth="1"/>
    <col min="6146" max="6146" width="11.42578125" style="1"/>
    <col min="6147" max="6147" width="6.5703125" style="1" customWidth="1"/>
    <col min="6148" max="6148" width="11.42578125" style="1"/>
    <col min="6149" max="6149" width="10.5703125" style="1" customWidth="1"/>
    <col min="6150" max="6150" width="9.7109375" style="1" customWidth="1"/>
    <col min="6151" max="6151" width="10.140625" style="1" customWidth="1"/>
    <col min="6152" max="6152" width="0.28515625" style="1" customWidth="1"/>
    <col min="6153" max="6153" width="3.140625" style="1" customWidth="1"/>
    <col min="6154" max="6381" width="11.42578125" style="1"/>
    <col min="6382" max="6382" width="5" style="1" customWidth="1"/>
    <col min="6383" max="6383" width="51.140625" style="1" customWidth="1"/>
    <col min="6384" max="6384" width="0.5703125" style="1" customWidth="1"/>
    <col min="6385" max="6385" width="0.28515625" style="1" customWidth="1"/>
    <col min="6386" max="6386" width="9.85546875" style="1" customWidth="1"/>
    <col min="6387" max="6387" width="0.42578125" style="1" customWidth="1"/>
    <col min="6388" max="6390" width="0" style="1" hidden="1" customWidth="1"/>
    <col min="6391" max="6391" width="0.28515625" style="1" customWidth="1"/>
    <col min="6392" max="6392" width="8.42578125" style="1" customWidth="1"/>
    <col min="6393" max="6393" width="9.7109375" style="1" customWidth="1"/>
    <col min="6394" max="6394" width="6.28515625" style="1" customWidth="1"/>
    <col min="6395" max="6399" width="0" style="1" hidden="1" customWidth="1"/>
    <col min="6400" max="6400" width="10.42578125" style="1" customWidth="1"/>
    <col min="6401" max="6401" width="0.140625" style="1" customWidth="1"/>
    <col min="6402" max="6402" width="11.42578125" style="1"/>
    <col min="6403" max="6403" width="6.5703125" style="1" customWidth="1"/>
    <col min="6404" max="6404" width="11.42578125" style="1"/>
    <col min="6405" max="6405" width="10.5703125" style="1" customWidth="1"/>
    <col min="6406" max="6406" width="9.7109375" style="1" customWidth="1"/>
    <col min="6407" max="6407" width="10.140625" style="1" customWidth="1"/>
    <col min="6408" max="6408" width="0.28515625" style="1" customWidth="1"/>
    <col min="6409" max="6409" width="3.140625" style="1" customWidth="1"/>
    <col min="6410" max="6637" width="11.42578125" style="1"/>
    <col min="6638" max="6638" width="5" style="1" customWidth="1"/>
    <col min="6639" max="6639" width="51.140625" style="1" customWidth="1"/>
    <col min="6640" max="6640" width="0.5703125" style="1" customWidth="1"/>
    <col min="6641" max="6641" width="0.28515625" style="1" customWidth="1"/>
    <col min="6642" max="6642" width="9.85546875" style="1" customWidth="1"/>
    <col min="6643" max="6643" width="0.42578125" style="1" customWidth="1"/>
    <col min="6644" max="6646" width="0" style="1" hidden="1" customWidth="1"/>
    <col min="6647" max="6647" width="0.28515625" style="1" customWidth="1"/>
    <col min="6648" max="6648" width="8.42578125" style="1" customWidth="1"/>
    <col min="6649" max="6649" width="9.7109375" style="1" customWidth="1"/>
    <col min="6650" max="6650" width="6.28515625" style="1" customWidth="1"/>
    <col min="6651" max="6655" width="0" style="1" hidden="1" customWidth="1"/>
    <col min="6656" max="6656" width="10.42578125" style="1" customWidth="1"/>
    <col min="6657" max="6657" width="0.140625" style="1" customWidth="1"/>
    <col min="6658" max="6658" width="11.42578125" style="1"/>
    <col min="6659" max="6659" width="6.5703125" style="1" customWidth="1"/>
    <col min="6660" max="6660" width="11.42578125" style="1"/>
    <col min="6661" max="6661" width="10.5703125" style="1" customWidth="1"/>
    <col min="6662" max="6662" width="9.7109375" style="1" customWidth="1"/>
    <col min="6663" max="6663" width="10.140625" style="1" customWidth="1"/>
    <col min="6664" max="6664" width="0.28515625" style="1" customWidth="1"/>
    <col min="6665" max="6665" width="3.140625" style="1" customWidth="1"/>
    <col min="6666" max="6893" width="11.42578125" style="1"/>
    <col min="6894" max="6894" width="5" style="1" customWidth="1"/>
    <col min="6895" max="6895" width="51.140625" style="1" customWidth="1"/>
    <col min="6896" max="6896" width="0.5703125" style="1" customWidth="1"/>
    <col min="6897" max="6897" width="0.28515625" style="1" customWidth="1"/>
    <col min="6898" max="6898" width="9.85546875" style="1" customWidth="1"/>
    <col min="6899" max="6899" width="0.42578125" style="1" customWidth="1"/>
    <col min="6900" max="6902" width="0" style="1" hidden="1" customWidth="1"/>
    <col min="6903" max="6903" width="0.28515625" style="1" customWidth="1"/>
    <col min="6904" max="6904" width="8.42578125" style="1" customWidth="1"/>
    <col min="6905" max="6905" width="9.7109375" style="1" customWidth="1"/>
    <col min="6906" max="6906" width="6.28515625" style="1" customWidth="1"/>
    <col min="6907" max="6911" width="0" style="1" hidden="1" customWidth="1"/>
    <col min="6912" max="6912" width="10.42578125" style="1" customWidth="1"/>
    <col min="6913" max="6913" width="0.140625" style="1" customWidth="1"/>
    <col min="6914" max="6914" width="11.42578125" style="1"/>
    <col min="6915" max="6915" width="6.5703125" style="1" customWidth="1"/>
    <col min="6916" max="6916" width="11.42578125" style="1"/>
    <col min="6917" max="6917" width="10.5703125" style="1" customWidth="1"/>
    <col min="6918" max="6918" width="9.7109375" style="1" customWidth="1"/>
    <col min="6919" max="6919" width="10.140625" style="1" customWidth="1"/>
    <col min="6920" max="6920" width="0.28515625" style="1" customWidth="1"/>
    <col min="6921" max="6921" width="3.140625" style="1" customWidth="1"/>
    <col min="6922" max="7149" width="11.42578125" style="1"/>
    <col min="7150" max="7150" width="5" style="1" customWidth="1"/>
    <col min="7151" max="7151" width="51.140625" style="1" customWidth="1"/>
    <col min="7152" max="7152" width="0.5703125" style="1" customWidth="1"/>
    <col min="7153" max="7153" width="0.28515625" style="1" customWidth="1"/>
    <col min="7154" max="7154" width="9.85546875" style="1" customWidth="1"/>
    <col min="7155" max="7155" width="0.42578125" style="1" customWidth="1"/>
    <col min="7156" max="7158" width="0" style="1" hidden="1" customWidth="1"/>
    <col min="7159" max="7159" width="0.28515625" style="1" customWidth="1"/>
    <col min="7160" max="7160" width="8.42578125" style="1" customWidth="1"/>
    <col min="7161" max="7161" width="9.7109375" style="1" customWidth="1"/>
    <col min="7162" max="7162" width="6.28515625" style="1" customWidth="1"/>
    <col min="7163" max="7167" width="0" style="1" hidden="1" customWidth="1"/>
    <col min="7168" max="7168" width="10.42578125" style="1" customWidth="1"/>
    <col min="7169" max="7169" width="0.140625" style="1" customWidth="1"/>
    <col min="7170" max="7170" width="11.42578125" style="1"/>
    <col min="7171" max="7171" width="6.5703125" style="1" customWidth="1"/>
    <col min="7172" max="7172" width="11.42578125" style="1"/>
    <col min="7173" max="7173" width="10.5703125" style="1" customWidth="1"/>
    <col min="7174" max="7174" width="9.7109375" style="1" customWidth="1"/>
    <col min="7175" max="7175" width="10.140625" style="1" customWidth="1"/>
    <col min="7176" max="7176" width="0.28515625" style="1" customWidth="1"/>
    <col min="7177" max="7177" width="3.140625" style="1" customWidth="1"/>
    <col min="7178" max="7405" width="11.42578125" style="1"/>
    <col min="7406" max="7406" width="5" style="1" customWidth="1"/>
    <col min="7407" max="7407" width="51.140625" style="1" customWidth="1"/>
    <col min="7408" max="7408" width="0.5703125" style="1" customWidth="1"/>
    <col min="7409" max="7409" width="0.28515625" style="1" customWidth="1"/>
    <col min="7410" max="7410" width="9.85546875" style="1" customWidth="1"/>
    <col min="7411" max="7411" width="0.42578125" style="1" customWidth="1"/>
    <col min="7412" max="7414" width="0" style="1" hidden="1" customWidth="1"/>
    <col min="7415" max="7415" width="0.28515625" style="1" customWidth="1"/>
    <col min="7416" max="7416" width="8.42578125" style="1" customWidth="1"/>
    <col min="7417" max="7417" width="9.7109375" style="1" customWidth="1"/>
    <col min="7418" max="7418" width="6.28515625" style="1" customWidth="1"/>
    <col min="7419" max="7423" width="0" style="1" hidden="1" customWidth="1"/>
    <col min="7424" max="7424" width="10.42578125" style="1" customWidth="1"/>
    <col min="7425" max="7425" width="0.140625" style="1" customWidth="1"/>
    <col min="7426" max="7426" width="11.42578125" style="1"/>
    <col min="7427" max="7427" width="6.5703125" style="1" customWidth="1"/>
    <col min="7428" max="7428" width="11.42578125" style="1"/>
    <col min="7429" max="7429" width="10.5703125" style="1" customWidth="1"/>
    <col min="7430" max="7430" width="9.7109375" style="1" customWidth="1"/>
    <col min="7431" max="7431" width="10.140625" style="1" customWidth="1"/>
    <col min="7432" max="7432" width="0.28515625" style="1" customWidth="1"/>
    <col min="7433" max="7433" width="3.140625" style="1" customWidth="1"/>
    <col min="7434" max="7661" width="11.42578125" style="1"/>
    <col min="7662" max="7662" width="5" style="1" customWidth="1"/>
    <col min="7663" max="7663" width="51.140625" style="1" customWidth="1"/>
    <col min="7664" max="7664" width="0.5703125" style="1" customWidth="1"/>
    <col min="7665" max="7665" width="0.28515625" style="1" customWidth="1"/>
    <col min="7666" max="7666" width="9.85546875" style="1" customWidth="1"/>
    <col min="7667" max="7667" width="0.42578125" style="1" customWidth="1"/>
    <col min="7668" max="7670" width="0" style="1" hidden="1" customWidth="1"/>
    <col min="7671" max="7671" width="0.28515625" style="1" customWidth="1"/>
    <col min="7672" max="7672" width="8.42578125" style="1" customWidth="1"/>
    <col min="7673" max="7673" width="9.7109375" style="1" customWidth="1"/>
    <col min="7674" max="7674" width="6.28515625" style="1" customWidth="1"/>
    <col min="7675" max="7679" width="0" style="1" hidden="1" customWidth="1"/>
    <col min="7680" max="7680" width="10.42578125" style="1" customWidth="1"/>
    <col min="7681" max="7681" width="0.140625" style="1" customWidth="1"/>
    <col min="7682" max="7682" width="11.42578125" style="1"/>
    <col min="7683" max="7683" width="6.5703125" style="1" customWidth="1"/>
    <col min="7684" max="7684" width="11.42578125" style="1"/>
    <col min="7685" max="7685" width="10.5703125" style="1" customWidth="1"/>
    <col min="7686" max="7686" width="9.7109375" style="1" customWidth="1"/>
    <col min="7687" max="7687" width="10.140625" style="1" customWidth="1"/>
    <col min="7688" max="7688" width="0.28515625" style="1" customWidth="1"/>
    <col min="7689" max="7689" width="3.140625" style="1" customWidth="1"/>
    <col min="7690" max="7917" width="11.42578125" style="1"/>
    <col min="7918" max="7918" width="5" style="1" customWidth="1"/>
    <col min="7919" max="7919" width="51.140625" style="1" customWidth="1"/>
    <col min="7920" max="7920" width="0.5703125" style="1" customWidth="1"/>
    <col min="7921" max="7921" width="0.28515625" style="1" customWidth="1"/>
    <col min="7922" max="7922" width="9.85546875" style="1" customWidth="1"/>
    <col min="7923" max="7923" width="0.42578125" style="1" customWidth="1"/>
    <col min="7924" max="7926" width="0" style="1" hidden="1" customWidth="1"/>
    <col min="7927" max="7927" width="0.28515625" style="1" customWidth="1"/>
    <col min="7928" max="7928" width="8.42578125" style="1" customWidth="1"/>
    <col min="7929" max="7929" width="9.7109375" style="1" customWidth="1"/>
    <col min="7930" max="7930" width="6.28515625" style="1" customWidth="1"/>
    <col min="7931" max="7935" width="0" style="1" hidden="1" customWidth="1"/>
    <col min="7936" max="7936" width="10.42578125" style="1" customWidth="1"/>
    <col min="7937" max="7937" width="0.140625" style="1" customWidth="1"/>
    <col min="7938" max="7938" width="11.42578125" style="1"/>
    <col min="7939" max="7939" width="6.5703125" style="1" customWidth="1"/>
    <col min="7940" max="7940" width="11.42578125" style="1"/>
    <col min="7941" max="7941" width="10.5703125" style="1" customWidth="1"/>
    <col min="7942" max="7942" width="9.7109375" style="1" customWidth="1"/>
    <col min="7943" max="7943" width="10.140625" style="1" customWidth="1"/>
    <col min="7944" max="7944" width="0.28515625" style="1" customWidth="1"/>
    <col min="7945" max="7945" width="3.140625" style="1" customWidth="1"/>
    <col min="7946" max="8173" width="11.42578125" style="1"/>
    <col min="8174" max="8174" width="5" style="1" customWidth="1"/>
    <col min="8175" max="8175" width="51.140625" style="1" customWidth="1"/>
    <col min="8176" max="8176" width="0.5703125" style="1" customWidth="1"/>
    <col min="8177" max="8177" width="0.28515625" style="1" customWidth="1"/>
    <col min="8178" max="8178" width="9.85546875" style="1" customWidth="1"/>
    <col min="8179" max="8179" width="0.42578125" style="1" customWidth="1"/>
    <col min="8180" max="8182" width="0" style="1" hidden="1" customWidth="1"/>
    <col min="8183" max="8183" width="0.28515625" style="1" customWidth="1"/>
    <col min="8184" max="8184" width="8.42578125" style="1" customWidth="1"/>
    <col min="8185" max="8185" width="9.7109375" style="1" customWidth="1"/>
    <col min="8186" max="8186" width="6.28515625" style="1" customWidth="1"/>
    <col min="8187" max="8191" width="0" style="1" hidden="1" customWidth="1"/>
    <col min="8192" max="8192" width="10.42578125" style="1" customWidth="1"/>
    <col min="8193" max="8193" width="0.140625" style="1" customWidth="1"/>
    <col min="8194" max="8194" width="11.42578125" style="1"/>
    <col min="8195" max="8195" width="6.5703125" style="1" customWidth="1"/>
    <col min="8196" max="8196" width="11.42578125" style="1"/>
    <col min="8197" max="8197" width="10.5703125" style="1" customWidth="1"/>
    <col min="8198" max="8198" width="9.7109375" style="1" customWidth="1"/>
    <col min="8199" max="8199" width="10.140625" style="1" customWidth="1"/>
    <col min="8200" max="8200" width="0.28515625" style="1" customWidth="1"/>
    <col min="8201" max="8201" width="3.140625" style="1" customWidth="1"/>
    <col min="8202" max="8429" width="11.42578125" style="1"/>
    <col min="8430" max="8430" width="5" style="1" customWidth="1"/>
    <col min="8431" max="8431" width="51.140625" style="1" customWidth="1"/>
    <col min="8432" max="8432" width="0.5703125" style="1" customWidth="1"/>
    <col min="8433" max="8433" width="0.28515625" style="1" customWidth="1"/>
    <col min="8434" max="8434" width="9.85546875" style="1" customWidth="1"/>
    <col min="8435" max="8435" width="0.42578125" style="1" customWidth="1"/>
    <col min="8436" max="8438" width="0" style="1" hidden="1" customWidth="1"/>
    <col min="8439" max="8439" width="0.28515625" style="1" customWidth="1"/>
    <col min="8440" max="8440" width="8.42578125" style="1" customWidth="1"/>
    <col min="8441" max="8441" width="9.7109375" style="1" customWidth="1"/>
    <col min="8442" max="8442" width="6.28515625" style="1" customWidth="1"/>
    <col min="8443" max="8447" width="0" style="1" hidden="1" customWidth="1"/>
    <col min="8448" max="8448" width="10.42578125" style="1" customWidth="1"/>
    <col min="8449" max="8449" width="0.140625" style="1" customWidth="1"/>
    <col min="8450" max="8450" width="11.42578125" style="1"/>
    <col min="8451" max="8451" width="6.5703125" style="1" customWidth="1"/>
    <col min="8452" max="8452" width="11.42578125" style="1"/>
    <col min="8453" max="8453" width="10.5703125" style="1" customWidth="1"/>
    <col min="8454" max="8454" width="9.7109375" style="1" customWidth="1"/>
    <col min="8455" max="8455" width="10.140625" style="1" customWidth="1"/>
    <col min="8456" max="8456" width="0.28515625" style="1" customWidth="1"/>
    <col min="8457" max="8457" width="3.140625" style="1" customWidth="1"/>
    <col min="8458" max="8685" width="11.42578125" style="1"/>
    <col min="8686" max="8686" width="5" style="1" customWidth="1"/>
    <col min="8687" max="8687" width="51.140625" style="1" customWidth="1"/>
    <col min="8688" max="8688" width="0.5703125" style="1" customWidth="1"/>
    <col min="8689" max="8689" width="0.28515625" style="1" customWidth="1"/>
    <col min="8690" max="8690" width="9.85546875" style="1" customWidth="1"/>
    <col min="8691" max="8691" width="0.42578125" style="1" customWidth="1"/>
    <col min="8692" max="8694" width="0" style="1" hidden="1" customWidth="1"/>
    <col min="8695" max="8695" width="0.28515625" style="1" customWidth="1"/>
    <col min="8696" max="8696" width="8.42578125" style="1" customWidth="1"/>
    <col min="8697" max="8697" width="9.7109375" style="1" customWidth="1"/>
    <col min="8698" max="8698" width="6.28515625" style="1" customWidth="1"/>
    <col min="8699" max="8703" width="0" style="1" hidden="1" customWidth="1"/>
    <col min="8704" max="8704" width="10.42578125" style="1" customWidth="1"/>
    <col min="8705" max="8705" width="0.140625" style="1" customWidth="1"/>
    <col min="8706" max="8706" width="11.42578125" style="1"/>
    <col min="8707" max="8707" width="6.5703125" style="1" customWidth="1"/>
    <col min="8708" max="8708" width="11.42578125" style="1"/>
    <col min="8709" max="8709" width="10.5703125" style="1" customWidth="1"/>
    <col min="8710" max="8710" width="9.7109375" style="1" customWidth="1"/>
    <col min="8711" max="8711" width="10.140625" style="1" customWidth="1"/>
    <col min="8712" max="8712" width="0.28515625" style="1" customWidth="1"/>
    <col min="8713" max="8713" width="3.140625" style="1" customWidth="1"/>
    <col min="8714" max="8941" width="11.42578125" style="1"/>
    <col min="8942" max="8942" width="5" style="1" customWidth="1"/>
    <col min="8943" max="8943" width="51.140625" style="1" customWidth="1"/>
    <col min="8944" max="8944" width="0.5703125" style="1" customWidth="1"/>
    <col min="8945" max="8945" width="0.28515625" style="1" customWidth="1"/>
    <col min="8946" max="8946" width="9.85546875" style="1" customWidth="1"/>
    <col min="8947" max="8947" width="0.42578125" style="1" customWidth="1"/>
    <col min="8948" max="8950" width="0" style="1" hidden="1" customWidth="1"/>
    <col min="8951" max="8951" width="0.28515625" style="1" customWidth="1"/>
    <col min="8952" max="8952" width="8.42578125" style="1" customWidth="1"/>
    <col min="8953" max="8953" width="9.7109375" style="1" customWidth="1"/>
    <col min="8954" max="8954" width="6.28515625" style="1" customWidth="1"/>
    <col min="8955" max="8959" width="0" style="1" hidden="1" customWidth="1"/>
    <col min="8960" max="8960" width="10.42578125" style="1" customWidth="1"/>
    <col min="8961" max="8961" width="0.140625" style="1" customWidth="1"/>
    <col min="8962" max="8962" width="11.42578125" style="1"/>
    <col min="8963" max="8963" width="6.5703125" style="1" customWidth="1"/>
    <col min="8964" max="8964" width="11.42578125" style="1"/>
    <col min="8965" max="8965" width="10.5703125" style="1" customWidth="1"/>
    <col min="8966" max="8966" width="9.7109375" style="1" customWidth="1"/>
    <col min="8967" max="8967" width="10.140625" style="1" customWidth="1"/>
    <col min="8968" max="8968" width="0.28515625" style="1" customWidth="1"/>
    <col min="8969" max="8969" width="3.140625" style="1" customWidth="1"/>
    <col min="8970" max="9197" width="11.42578125" style="1"/>
    <col min="9198" max="9198" width="5" style="1" customWidth="1"/>
    <col min="9199" max="9199" width="51.140625" style="1" customWidth="1"/>
    <col min="9200" max="9200" width="0.5703125" style="1" customWidth="1"/>
    <col min="9201" max="9201" width="0.28515625" style="1" customWidth="1"/>
    <col min="9202" max="9202" width="9.85546875" style="1" customWidth="1"/>
    <col min="9203" max="9203" width="0.42578125" style="1" customWidth="1"/>
    <col min="9204" max="9206" width="0" style="1" hidden="1" customWidth="1"/>
    <col min="9207" max="9207" width="0.28515625" style="1" customWidth="1"/>
    <col min="9208" max="9208" width="8.42578125" style="1" customWidth="1"/>
    <col min="9209" max="9209" width="9.7109375" style="1" customWidth="1"/>
    <col min="9210" max="9210" width="6.28515625" style="1" customWidth="1"/>
    <col min="9211" max="9215" width="0" style="1" hidden="1" customWidth="1"/>
    <col min="9216" max="9216" width="10.42578125" style="1" customWidth="1"/>
    <col min="9217" max="9217" width="0.140625" style="1" customWidth="1"/>
    <col min="9218" max="9218" width="11.42578125" style="1"/>
    <col min="9219" max="9219" width="6.5703125" style="1" customWidth="1"/>
    <col min="9220" max="9220" width="11.42578125" style="1"/>
    <col min="9221" max="9221" width="10.5703125" style="1" customWidth="1"/>
    <col min="9222" max="9222" width="9.7109375" style="1" customWidth="1"/>
    <col min="9223" max="9223" width="10.140625" style="1" customWidth="1"/>
    <col min="9224" max="9224" width="0.28515625" style="1" customWidth="1"/>
    <col min="9225" max="9225" width="3.140625" style="1" customWidth="1"/>
    <col min="9226" max="9453" width="11.42578125" style="1"/>
    <col min="9454" max="9454" width="5" style="1" customWidth="1"/>
    <col min="9455" max="9455" width="51.140625" style="1" customWidth="1"/>
    <col min="9456" max="9456" width="0.5703125" style="1" customWidth="1"/>
    <col min="9457" max="9457" width="0.28515625" style="1" customWidth="1"/>
    <col min="9458" max="9458" width="9.85546875" style="1" customWidth="1"/>
    <col min="9459" max="9459" width="0.42578125" style="1" customWidth="1"/>
    <col min="9460" max="9462" width="0" style="1" hidden="1" customWidth="1"/>
    <col min="9463" max="9463" width="0.28515625" style="1" customWidth="1"/>
    <col min="9464" max="9464" width="8.42578125" style="1" customWidth="1"/>
    <col min="9465" max="9465" width="9.7109375" style="1" customWidth="1"/>
    <col min="9466" max="9466" width="6.28515625" style="1" customWidth="1"/>
    <col min="9467" max="9471" width="0" style="1" hidden="1" customWidth="1"/>
    <col min="9472" max="9472" width="10.42578125" style="1" customWidth="1"/>
    <col min="9473" max="9473" width="0.140625" style="1" customWidth="1"/>
    <col min="9474" max="9474" width="11.42578125" style="1"/>
    <col min="9475" max="9475" width="6.5703125" style="1" customWidth="1"/>
    <col min="9476" max="9476" width="11.42578125" style="1"/>
    <col min="9477" max="9477" width="10.5703125" style="1" customWidth="1"/>
    <col min="9478" max="9478" width="9.7109375" style="1" customWidth="1"/>
    <col min="9479" max="9479" width="10.140625" style="1" customWidth="1"/>
    <col min="9480" max="9480" width="0.28515625" style="1" customWidth="1"/>
    <col min="9481" max="9481" width="3.140625" style="1" customWidth="1"/>
    <col min="9482" max="9709" width="11.42578125" style="1"/>
    <col min="9710" max="9710" width="5" style="1" customWidth="1"/>
    <col min="9711" max="9711" width="51.140625" style="1" customWidth="1"/>
    <col min="9712" max="9712" width="0.5703125" style="1" customWidth="1"/>
    <col min="9713" max="9713" width="0.28515625" style="1" customWidth="1"/>
    <col min="9714" max="9714" width="9.85546875" style="1" customWidth="1"/>
    <col min="9715" max="9715" width="0.42578125" style="1" customWidth="1"/>
    <col min="9716" max="9718" width="0" style="1" hidden="1" customWidth="1"/>
    <col min="9719" max="9719" width="0.28515625" style="1" customWidth="1"/>
    <col min="9720" max="9720" width="8.42578125" style="1" customWidth="1"/>
    <col min="9721" max="9721" width="9.7109375" style="1" customWidth="1"/>
    <col min="9722" max="9722" width="6.28515625" style="1" customWidth="1"/>
    <col min="9723" max="9727" width="0" style="1" hidden="1" customWidth="1"/>
    <col min="9728" max="9728" width="10.42578125" style="1" customWidth="1"/>
    <col min="9729" max="9729" width="0.140625" style="1" customWidth="1"/>
    <col min="9730" max="9730" width="11.42578125" style="1"/>
    <col min="9731" max="9731" width="6.5703125" style="1" customWidth="1"/>
    <col min="9732" max="9732" width="11.42578125" style="1"/>
    <col min="9733" max="9733" width="10.5703125" style="1" customWidth="1"/>
    <col min="9734" max="9734" width="9.7109375" style="1" customWidth="1"/>
    <col min="9735" max="9735" width="10.140625" style="1" customWidth="1"/>
    <col min="9736" max="9736" width="0.28515625" style="1" customWidth="1"/>
    <col min="9737" max="9737" width="3.140625" style="1" customWidth="1"/>
    <col min="9738" max="9965" width="11.42578125" style="1"/>
    <col min="9966" max="9966" width="5" style="1" customWidth="1"/>
    <col min="9967" max="9967" width="51.140625" style="1" customWidth="1"/>
    <col min="9968" max="9968" width="0.5703125" style="1" customWidth="1"/>
    <col min="9969" max="9969" width="0.28515625" style="1" customWidth="1"/>
    <col min="9970" max="9970" width="9.85546875" style="1" customWidth="1"/>
    <col min="9971" max="9971" width="0.42578125" style="1" customWidth="1"/>
    <col min="9972" max="9974" width="0" style="1" hidden="1" customWidth="1"/>
    <col min="9975" max="9975" width="0.28515625" style="1" customWidth="1"/>
    <col min="9976" max="9976" width="8.42578125" style="1" customWidth="1"/>
    <col min="9977" max="9977" width="9.7109375" style="1" customWidth="1"/>
    <col min="9978" max="9978" width="6.28515625" style="1" customWidth="1"/>
    <col min="9979" max="9983" width="0" style="1" hidden="1" customWidth="1"/>
    <col min="9984" max="9984" width="10.42578125" style="1" customWidth="1"/>
    <col min="9985" max="9985" width="0.140625" style="1" customWidth="1"/>
    <col min="9986" max="9986" width="11.42578125" style="1"/>
    <col min="9987" max="9987" width="6.5703125" style="1" customWidth="1"/>
    <col min="9988" max="9988" width="11.42578125" style="1"/>
    <col min="9989" max="9989" width="10.5703125" style="1" customWidth="1"/>
    <col min="9990" max="9990" width="9.7109375" style="1" customWidth="1"/>
    <col min="9991" max="9991" width="10.140625" style="1" customWidth="1"/>
    <col min="9992" max="9992" width="0.28515625" style="1" customWidth="1"/>
    <col min="9993" max="9993" width="3.140625" style="1" customWidth="1"/>
    <col min="9994" max="10221" width="11.42578125" style="1"/>
    <col min="10222" max="10222" width="5" style="1" customWidth="1"/>
    <col min="10223" max="10223" width="51.140625" style="1" customWidth="1"/>
    <col min="10224" max="10224" width="0.5703125" style="1" customWidth="1"/>
    <col min="10225" max="10225" width="0.28515625" style="1" customWidth="1"/>
    <col min="10226" max="10226" width="9.85546875" style="1" customWidth="1"/>
    <col min="10227" max="10227" width="0.42578125" style="1" customWidth="1"/>
    <col min="10228" max="10230" width="0" style="1" hidden="1" customWidth="1"/>
    <col min="10231" max="10231" width="0.28515625" style="1" customWidth="1"/>
    <col min="10232" max="10232" width="8.42578125" style="1" customWidth="1"/>
    <col min="10233" max="10233" width="9.7109375" style="1" customWidth="1"/>
    <col min="10234" max="10234" width="6.28515625" style="1" customWidth="1"/>
    <col min="10235" max="10239" width="0" style="1" hidden="1" customWidth="1"/>
    <col min="10240" max="10240" width="10.42578125" style="1" customWidth="1"/>
    <col min="10241" max="10241" width="0.140625" style="1" customWidth="1"/>
    <col min="10242" max="10242" width="11.42578125" style="1"/>
    <col min="10243" max="10243" width="6.5703125" style="1" customWidth="1"/>
    <col min="10244" max="10244" width="11.42578125" style="1"/>
    <col min="10245" max="10245" width="10.5703125" style="1" customWidth="1"/>
    <col min="10246" max="10246" width="9.7109375" style="1" customWidth="1"/>
    <col min="10247" max="10247" width="10.140625" style="1" customWidth="1"/>
    <col min="10248" max="10248" width="0.28515625" style="1" customWidth="1"/>
    <col min="10249" max="10249" width="3.140625" style="1" customWidth="1"/>
    <col min="10250" max="10477" width="11.42578125" style="1"/>
    <col min="10478" max="10478" width="5" style="1" customWidth="1"/>
    <col min="10479" max="10479" width="51.140625" style="1" customWidth="1"/>
    <col min="10480" max="10480" width="0.5703125" style="1" customWidth="1"/>
    <col min="10481" max="10481" width="0.28515625" style="1" customWidth="1"/>
    <col min="10482" max="10482" width="9.85546875" style="1" customWidth="1"/>
    <col min="10483" max="10483" width="0.42578125" style="1" customWidth="1"/>
    <col min="10484" max="10486" width="0" style="1" hidden="1" customWidth="1"/>
    <col min="10487" max="10487" width="0.28515625" style="1" customWidth="1"/>
    <col min="10488" max="10488" width="8.42578125" style="1" customWidth="1"/>
    <col min="10489" max="10489" width="9.7109375" style="1" customWidth="1"/>
    <col min="10490" max="10490" width="6.28515625" style="1" customWidth="1"/>
    <col min="10491" max="10495" width="0" style="1" hidden="1" customWidth="1"/>
    <col min="10496" max="10496" width="10.42578125" style="1" customWidth="1"/>
    <col min="10497" max="10497" width="0.140625" style="1" customWidth="1"/>
    <col min="10498" max="10498" width="11.42578125" style="1"/>
    <col min="10499" max="10499" width="6.5703125" style="1" customWidth="1"/>
    <col min="10500" max="10500" width="11.42578125" style="1"/>
    <col min="10501" max="10501" width="10.5703125" style="1" customWidth="1"/>
    <col min="10502" max="10502" width="9.7109375" style="1" customWidth="1"/>
    <col min="10503" max="10503" width="10.140625" style="1" customWidth="1"/>
    <col min="10504" max="10504" width="0.28515625" style="1" customWidth="1"/>
    <col min="10505" max="10505" width="3.140625" style="1" customWidth="1"/>
    <col min="10506" max="10733" width="11.42578125" style="1"/>
    <col min="10734" max="10734" width="5" style="1" customWidth="1"/>
    <col min="10735" max="10735" width="51.140625" style="1" customWidth="1"/>
    <col min="10736" max="10736" width="0.5703125" style="1" customWidth="1"/>
    <col min="10737" max="10737" width="0.28515625" style="1" customWidth="1"/>
    <col min="10738" max="10738" width="9.85546875" style="1" customWidth="1"/>
    <col min="10739" max="10739" width="0.42578125" style="1" customWidth="1"/>
    <col min="10740" max="10742" width="0" style="1" hidden="1" customWidth="1"/>
    <col min="10743" max="10743" width="0.28515625" style="1" customWidth="1"/>
    <col min="10744" max="10744" width="8.42578125" style="1" customWidth="1"/>
    <col min="10745" max="10745" width="9.7109375" style="1" customWidth="1"/>
    <col min="10746" max="10746" width="6.28515625" style="1" customWidth="1"/>
    <col min="10747" max="10751" width="0" style="1" hidden="1" customWidth="1"/>
    <col min="10752" max="10752" width="10.42578125" style="1" customWidth="1"/>
    <col min="10753" max="10753" width="0.140625" style="1" customWidth="1"/>
    <col min="10754" max="10754" width="11.42578125" style="1"/>
    <col min="10755" max="10755" width="6.5703125" style="1" customWidth="1"/>
    <col min="10756" max="10756" width="11.42578125" style="1"/>
    <col min="10757" max="10757" width="10.5703125" style="1" customWidth="1"/>
    <col min="10758" max="10758" width="9.7109375" style="1" customWidth="1"/>
    <col min="10759" max="10759" width="10.140625" style="1" customWidth="1"/>
    <col min="10760" max="10760" width="0.28515625" style="1" customWidth="1"/>
    <col min="10761" max="10761" width="3.140625" style="1" customWidth="1"/>
    <col min="10762" max="10989" width="11.42578125" style="1"/>
    <col min="10990" max="10990" width="5" style="1" customWidth="1"/>
    <col min="10991" max="10991" width="51.140625" style="1" customWidth="1"/>
    <col min="10992" max="10992" width="0.5703125" style="1" customWidth="1"/>
    <col min="10993" max="10993" width="0.28515625" style="1" customWidth="1"/>
    <col min="10994" max="10994" width="9.85546875" style="1" customWidth="1"/>
    <col min="10995" max="10995" width="0.42578125" style="1" customWidth="1"/>
    <col min="10996" max="10998" width="0" style="1" hidden="1" customWidth="1"/>
    <col min="10999" max="10999" width="0.28515625" style="1" customWidth="1"/>
    <col min="11000" max="11000" width="8.42578125" style="1" customWidth="1"/>
    <col min="11001" max="11001" width="9.7109375" style="1" customWidth="1"/>
    <col min="11002" max="11002" width="6.28515625" style="1" customWidth="1"/>
    <col min="11003" max="11007" width="0" style="1" hidden="1" customWidth="1"/>
    <col min="11008" max="11008" width="10.42578125" style="1" customWidth="1"/>
    <col min="11009" max="11009" width="0.140625" style="1" customWidth="1"/>
    <col min="11010" max="11010" width="11.42578125" style="1"/>
    <col min="11011" max="11011" width="6.5703125" style="1" customWidth="1"/>
    <col min="11012" max="11012" width="11.42578125" style="1"/>
    <col min="11013" max="11013" width="10.5703125" style="1" customWidth="1"/>
    <col min="11014" max="11014" width="9.7109375" style="1" customWidth="1"/>
    <col min="11015" max="11015" width="10.140625" style="1" customWidth="1"/>
    <col min="11016" max="11016" width="0.28515625" style="1" customWidth="1"/>
    <col min="11017" max="11017" width="3.140625" style="1" customWidth="1"/>
    <col min="11018" max="11245" width="11.42578125" style="1"/>
    <col min="11246" max="11246" width="5" style="1" customWidth="1"/>
    <col min="11247" max="11247" width="51.140625" style="1" customWidth="1"/>
    <col min="11248" max="11248" width="0.5703125" style="1" customWidth="1"/>
    <col min="11249" max="11249" width="0.28515625" style="1" customWidth="1"/>
    <col min="11250" max="11250" width="9.85546875" style="1" customWidth="1"/>
    <col min="11251" max="11251" width="0.42578125" style="1" customWidth="1"/>
    <col min="11252" max="11254" width="0" style="1" hidden="1" customWidth="1"/>
    <col min="11255" max="11255" width="0.28515625" style="1" customWidth="1"/>
    <col min="11256" max="11256" width="8.42578125" style="1" customWidth="1"/>
    <col min="11257" max="11257" width="9.7109375" style="1" customWidth="1"/>
    <col min="11258" max="11258" width="6.28515625" style="1" customWidth="1"/>
    <col min="11259" max="11263" width="0" style="1" hidden="1" customWidth="1"/>
    <col min="11264" max="11264" width="10.42578125" style="1" customWidth="1"/>
    <col min="11265" max="11265" width="0.140625" style="1" customWidth="1"/>
    <col min="11266" max="11266" width="11.42578125" style="1"/>
    <col min="11267" max="11267" width="6.5703125" style="1" customWidth="1"/>
    <col min="11268" max="11268" width="11.42578125" style="1"/>
    <col min="11269" max="11269" width="10.5703125" style="1" customWidth="1"/>
    <col min="11270" max="11270" width="9.7109375" style="1" customWidth="1"/>
    <col min="11271" max="11271" width="10.140625" style="1" customWidth="1"/>
    <col min="11272" max="11272" width="0.28515625" style="1" customWidth="1"/>
    <col min="11273" max="11273" width="3.140625" style="1" customWidth="1"/>
    <col min="11274" max="11501" width="11.42578125" style="1"/>
    <col min="11502" max="11502" width="5" style="1" customWidth="1"/>
    <col min="11503" max="11503" width="51.140625" style="1" customWidth="1"/>
    <col min="11504" max="11504" width="0.5703125" style="1" customWidth="1"/>
    <col min="11505" max="11505" width="0.28515625" style="1" customWidth="1"/>
    <col min="11506" max="11506" width="9.85546875" style="1" customWidth="1"/>
    <col min="11507" max="11507" width="0.42578125" style="1" customWidth="1"/>
    <col min="11508" max="11510" width="0" style="1" hidden="1" customWidth="1"/>
    <col min="11511" max="11511" width="0.28515625" style="1" customWidth="1"/>
    <col min="11512" max="11512" width="8.42578125" style="1" customWidth="1"/>
    <col min="11513" max="11513" width="9.7109375" style="1" customWidth="1"/>
    <col min="11514" max="11514" width="6.28515625" style="1" customWidth="1"/>
    <col min="11515" max="11519" width="0" style="1" hidden="1" customWidth="1"/>
    <col min="11520" max="11520" width="10.42578125" style="1" customWidth="1"/>
    <col min="11521" max="11521" width="0.140625" style="1" customWidth="1"/>
    <col min="11522" max="11522" width="11.42578125" style="1"/>
    <col min="11523" max="11523" width="6.5703125" style="1" customWidth="1"/>
    <col min="11524" max="11524" width="11.42578125" style="1"/>
    <col min="11525" max="11525" width="10.5703125" style="1" customWidth="1"/>
    <col min="11526" max="11526" width="9.7109375" style="1" customWidth="1"/>
    <col min="11527" max="11527" width="10.140625" style="1" customWidth="1"/>
    <col min="11528" max="11528" width="0.28515625" style="1" customWidth="1"/>
    <col min="11529" max="11529" width="3.140625" style="1" customWidth="1"/>
    <col min="11530" max="11757" width="11.42578125" style="1"/>
    <col min="11758" max="11758" width="5" style="1" customWidth="1"/>
    <col min="11759" max="11759" width="51.140625" style="1" customWidth="1"/>
    <col min="11760" max="11760" width="0.5703125" style="1" customWidth="1"/>
    <col min="11761" max="11761" width="0.28515625" style="1" customWidth="1"/>
    <col min="11762" max="11762" width="9.85546875" style="1" customWidth="1"/>
    <col min="11763" max="11763" width="0.42578125" style="1" customWidth="1"/>
    <col min="11764" max="11766" width="0" style="1" hidden="1" customWidth="1"/>
    <col min="11767" max="11767" width="0.28515625" style="1" customWidth="1"/>
    <col min="11768" max="11768" width="8.42578125" style="1" customWidth="1"/>
    <col min="11769" max="11769" width="9.7109375" style="1" customWidth="1"/>
    <col min="11770" max="11770" width="6.28515625" style="1" customWidth="1"/>
    <col min="11771" max="11775" width="0" style="1" hidden="1" customWidth="1"/>
    <col min="11776" max="11776" width="10.42578125" style="1" customWidth="1"/>
    <col min="11777" max="11777" width="0.140625" style="1" customWidth="1"/>
    <col min="11778" max="11778" width="11.42578125" style="1"/>
    <col min="11779" max="11779" width="6.5703125" style="1" customWidth="1"/>
    <col min="11780" max="11780" width="11.42578125" style="1"/>
    <col min="11781" max="11781" width="10.5703125" style="1" customWidth="1"/>
    <col min="11782" max="11782" width="9.7109375" style="1" customWidth="1"/>
    <col min="11783" max="11783" width="10.140625" style="1" customWidth="1"/>
    <col min="11784" max="11784" width="0.28515625" style="1" customWidth="1"/>
    <col min="11785" max="11785" width="3.140625" style="1" customWidth="1"/>
    <col min="11786" max="12013" width="11.42578125" style="1"/>
    <col min="12014" max="12014" width="5" style="1" customWidth="1"/>
    <col min="12015" max="12015" width="51.140625" style="1" customWidth="1"/>
    <col min="12016" max="12016" width="0.5703125" style="1" customWidth="1"/>
    <col min="12017" max="12017" width="0.28515625" style="1" customWidth="1"/>
    <col min="12018" max="12018" width="9.85546875" style="1" customWidth="1"/>
    <col min="12019" max="12019" width="0.42578125" style="1" customWidth="1"/>
    <col min="12020" max="12022" width="0" style="1" hidden="1" customWidth="1"/>
    <col min="12023" max="12023" width="0.28515625" style="1" customWidth="1"/>
    <col min="12024" max="12024" width="8.42578125" style="1" customWidth="1"/>
    <col min="12025" max="12025" width="9.7109375" style="1" customWidth="1"/>
    <col min="12026" max="12026" width="6.28515625" style="1" customWidth="1"/>
    <col min="12027" max="12031" width="0" style="1" hidden="1" customWidth="1"/>
    <col min="12032" max="12032" width="10.42578125" style="1" customWidth="1"/>
    <col min="12033" max="12033" width="0.140625" style="1" customWidth="1"/>
    <col min="12034" max="12034" width="11.42578125" style="1"/>
    <col min="12035" max="12035" width="6.5703125" style="1" customWidth="1"/>
    <col min="12036" max="12036" width="11.42578125" style="1"/>
    <col min="12037" max="12037" width="10.5703125" style="1" customWidth="1"/>
    <col min="12038" max="12038" width="9.7109375" style="1" customWidth="1"/>
    <col min="12039" max="12039" width="10.140625" style="1" customWidth="1"/>
    <col min="12040" max="12040" width="0.28515625" style="1" customWidth="1"/>
    <col min="12041" max="12041" width="3.140625" style="1" customWidth="1"/>
    <col min="12042" max="12269" width="11.42578125" style="1"/>
    <col min="12270" max="12270" width="5" style="1" customWidth="1"/>
    <col min="12271" max="12271" width="51.140625" style="1" customWidth="1"/>
    <col min="12272" max="12272" width="0.5703125" style="1" customWidth="1"/>
    <col min="12273" max="12273" width="0.28515625" style="1" customWidth="1"/>
    <col min="12274" max="12274" width="9.85546875" style="1" customWidth="1"/>
    <col min="12275" max="12275" width="0.42578125" style="1" customWidth="1"/>
    <col min="12276" max="12278" width="0" style="1" hidden="1" customWidth="1"/>
    <col min="12279" max="12279" width="0.28515625" style="1" customWidth="1"/>
    <col min="12280" max="12280" width="8.42578125" style="1" customWidth="1"/>
    <col min="12281" max="12281" width="9.7109375" style="1" customWidth="1"/>
    <col min="12282" max="12282" width="6.28515625" style="1" customWidth="1"/>
    <col min="12283" max="12287" width="0" style="1" hidden="1" customWidth="1"/>
    <col min="12288" max="12288" width="10.42578125" style="1" customWidth="1"/>
    <col min="12289" max="12289" width="0.140625" style="1" customWidth="1"/>
    <col min="12290" max="12290" width="11.42578125" style="1"/>
    <col min="12291" max="12291" width="6.5703125" style="1" customWidth="1"/>
    <col min="12292" max="12292" width="11.42578125" style="1"/>
    <col min="12293" max="12293" width="10.5703125" style="1" customWidth="1"/>
    <col min="12294" max="12294" width="9.7109375" style="1" customWidth="1"/>
    <col min="12295" max="12295" width="10.140625" style="1" customWidth="1"/>
    <col min="12296" max="12296" width="0.28515625" style="1" customWidth="1"/>
    <col min="12297" max="12297" width="3.140625" style="1" customWidth="1"/>
    <col min="12298" max="12525" width="11.42578125" style="1"/>
    <col min="12526" max="12526" width="5" style="1" customWidth="1"/>
    <col min="12527" max="12527" width="51.140625" style="1" customWidth="1"/>
    <col min="12528" max="12528" width="0.5703125" style="1" customWidth="1"/>
    <col min="12529" max="12529" width="0.28515625" style="1" customWidth="1"/>
    <col min="12530" max="12530" width="9.85546875" style="1" customWidth="1"/>
    <col min="12531" max="12531" width="0.42578125" style="1" customWidth="1"/>
    <col min="12532" max="12534" width="0" style="1" hidden="1" customWidth="1"/>
    <col min="12535" max="12535" width="0.28515625" style="1" customWidth="1"/>
    <col min="12536" max="12536" width="8.42578125" style="1" customWidth="1"/>
    <col min="12537" max="12537" width="9.7109375" style="1" customWidth="1"/>
    <col min="12538" max="12538" width="6.28515625" style="1" customWidth="1"/>
    <col min="12539" max="12543" width="0" style="1" hidden="1" customWidth="1"/>
    <col min="12544" max="12544" width="10.42578125" style="1" customWidth="1"/>
    <col min="12545" max="12545" width="0.140625" style="1" customWidth="1"/>
    <col min="12546" max="12546" width="11.42578125" style="1"/>
    <col min="12547" max="12547" width="6.5703125" style="1" customWidth="1"/>
    <col min="12548" max="12548" width="11.42578125" style="1"/>
    <col min="12549" max="12549" width="10.5703125" style="1" customWidth="1"/>
    <col min="12550" max="12550" width="9.7109375" style="1" customWidth="1"/>
    <col min="12551" max="12551" width="10.140625" style="1" customWidth="1"/>
    <col min="12552" max="12552" width="0.28515625" style="1" customWidth="1"/>
    <col min="12553" max="12553" width="3.140625" style="1" customWidth="1"/>
    <col min="12554" max="12781" width="11.42578125" style="1"/>
    <col min="12782" max="12782" width="5" style="1" customWidth="1"/>
    <col min="12783" max="12783" width="51.140625" style="1" customWidth="1"/>
    <col min="12784" max="12784" width="0.5703125" style="1" customWidth="1"/>
    <col min="12785" max="12785" width="0.28515625" style="1" customWidth="1"/>
    <col min="12786" max="12786" width="9.85546875" style="1" customWidth="1"/>
    <col min="12787" max="12787" width="0.42578125" style="1" customWidth="1"/>
    <col min="12788" max="12790" width="0" style="1" hidden="1" customWidth="1"/>
    <col min="12791" max="12791" width="0.28515625" style="1" customWidth="1"/>
    <col min="12792" max="12792" width="8.42578125" style="1" customWidth="1"/>
    <col min="12793" max="12793" width="9.7109375" style="1" customWidth="1"/>
    <col min="12794" max="12794" width="6.28515625" style="1" customWidth="1"/>
    <col min="12795" max="12799" width="0" style="1" hidden="1" customWidth="1"/>
    <col min="12800" max="12800" width="10.42578125" style="1" customWidth="1"/>
    <col min="12801" max="12801" width="0.140625" style="1" customWidth="1"/>
    <col min="12802" max="12802" width="11.42578125" style="1"/>
    <col min="12803" max="12803" width="6.5703125" style="1" customWidth="1"/>
    <col min="12804" max="12804" width="11.42578125" style="1"/>
    <col min="12805" max="12805" width="10.5703125" style="1" customWidth="1"/>
    <col min="12806" max="12806" width="9.7109375" style="1" customWidth="1"/>
    <col min="12807" max="12807" width="10.140625" style="1" customWidth="1"/>
    <col min="12808" max="12808" width="0.28515625" style="1" customWidth="1"/>
    <col min="12809" max="12809" width="3.140625" style="1" customWidth="1"/>
    <col min="12810" max="13037" width="11.42578125" style="1"/>
    <col min="13038" max="13038" width="5" style="1" customWidth="1"/>
    <col min="13039" max="13039" width="51.140625" style="1" customWidth="1"/>
    <col min="13040" max="13040" width="0.5703125" style="1" customWidth="1"/>
    <col min="13041" max="13041" width="0.28515625" style="1" customWidth="1"/>
    <col min="13042" max="13042" width="9.85546875" style="1" customWidth="1"/>
    <col min="13043" max="13043" width="0.42578125" style="1" customWidth="1"/>
    <col min="13044" max="13046" width="0" style="1" hidden="1" customWidth="1"/>
    <col min="13047" max="13047" width="0.28515625" style="1" customWidth="1"/>
    <col min="13048" max="13048" width="8.42578125" style="1" customWidth="1"/>
    <col min="13049" max="13049" width="9.7109375" style="1" customWidth="1"/>
    <col min="13050" max="13050" width="6.28515625" style="1" customWidth="1"/>
    <col min="13051" max="13055" width="0" style="1" hidden="1" customWidth="1"/>
    <col min="13056" max="13056" width="10.42578125" style="1" customWidth="1"/>
    <col min="13057" max="13057" width="0.140625" style="1" customWidth="1"/>
    <col min="13058" max="13058" width="11.42578125" style="1"/>
    <col min="13059" max="13059" width="6.5703125" style="1" customWidth="1"/>
    <col min="13060" max="13060" width="11.42578125" style="1"/>
    <col min="13061" max="13061" width="10.5703125" style="1" customWidth="1"/>
    <col min="13062" max="13062" width="9.7109375" style="1" customWidth="1"/>
    <col min="13063" max="13063" width="10.140625" style="1" customWidth="1"/>
    <col min="13064" max="13064" width="0.28515625" style="1" customWidth="1"/>
    <col min="13065" max="13065" width="3.140625" style="1" customWidth="1"/>
    <col min="13066" max="13293" width="11.42578125" style="1"/>
    <col min="13294" max="13294" width="5" style="1" customWidth="1"/>
    <col min="13295" max="13295" width="51.140625" style="1" customWidth="1"/>
    <col min="13296" max="13296" width="0.5703125" style="1" customWidth="1"/>
    <col min="13297" max="13297" width="0.28515625" style="1" customWidth="1"/>
    <col min="13298" max="13298" width="9.85546875" style="1" customWidth="1"/>
    <col min="13299" max="13299" width="0.42578125" style="1" customWidth="1"/>
    <col min="13300" max="13302" width="0" style="1" hidden="1" customWidth="1"/>
    <col min="13303" max="13303" width="0.28515625" style="1" customWidth="1"/>
    <col min="13304" max="13304" width="8.42578125" style="1" customWidth="1"/>
    <col min="13305" max="13305" width="9.7109375" style="1" customWidth="1"/>
    <col min="13306" max="13306" width="6.28515625" style="1" customWidth="1"/>
    <col min="13307" max="13311" width="0" style="1" hidden="1" customWidth="1"/>
    <col min="13312" max="13312" width="10.42578125" style="1" customWidth="1"/>
    <col min="13313" max="13313" width="0.140625" style="1" customWidth="1"/>
    <col min="13314" max="13314" width="11.42578125" style="1"/>
    <col min="13315" max="13315" width="6.5703125" style="1" customWidth="1"/>
    <col min="13316" max="13316" width="11.42578125" style="1"/>
    <col min="13317" max="13317" width="10.5703125" style="1" customWidth="1"/>
    <col min="13318" max="13318" width="9.7109375" style="1" customWidth="1"/>
    <col min="13319" max="13319" width="10.140625" style="1" customWidth="1"/>
    <col min="13320" max="13320" width="0.28515625" style="1" customWidth="1"/>
    <col min="13321" max="13321" width="3.140625" style="1" customWidth="1"/>
    <col min="13322" max="13549" width="11.42578125" style="1"/>
    <col min="13550" max="13550" width="5" style="1" customWidth="1"/>
    <col min="13551" max="13551" width="51.140625" style="1" customWidth="1"/>
    <col min="13552" max="13552" width="0.5703125" style="1" customWidth="1"/>
    <col min="13553" max="13553" width="0.28515625" style="1" customWidth="1"/>
    <col min="13554" max="13554" width="9.85546875" style="1" customWidth="1"/>
    <col min="13555" max="13555" width="0.42578125" style="1" customWidth="1"/>
    <col min="13556" max="13558" width="0" style="1" hidden="1" customWidth="1"/>
    <col min="13559" max="13559" width="0.28515625" style="1" customWidth="1"/>
    <col min="13560" max="13560" width="8.42578125" style="1" customWidth="1"/>
    <col min="13561" max="13561" width="9.7109375" style="1" customWidth="1"/>
    <col min="13562" max="13562" width="6.28515625" style="1" customWidth="1"/>
    <col min="13563" max="13567" width="0" style="1" hidden="1" customWidth="1"/>
    <col min="13568" max="13568" width="10.42578125" style="1" customWidth="1"/>
    <col min="13569" max="13569" width="0.140625" style="1" customWidth="1"/>
    <col min="13570" max="13570" width="11.42578125" style="1"/>
    <col min="13571" max="13571" width="6.5703125" style="1" customWidth="1"/>
    <col min="13572" max="13572" width="11.42578125" style="1"/>
    <col min="13573" max="13573" width="10.5703125" style="1" customWidth="1"/>
    <col min="13574" max="13574" width="9.7109375" style="1" customWidth="1"/>
    <col min="13575" max="13575" width="10.140625" style="1" customWidth="1"/>
    <col min="13576" max="13576" width="0.28515625" style="1" customWidth="1"/>
    <col min="13577" max="13577" width="3.140625" style="1" customWidth="1"/>
    <col min="13578" max="13805" width="11.42578125" style="1"/>
    <col min="13806" max="13806" width="5" style="1" customWidth="1"/>
    <col min="13807" max="13807" width="51.140625" style="1" customWidth="1"/>
    <col min="13808" max="13808" width="0.5703125" style="1" customWidth="1"/>
    <col min="13809" max="13809" width="0.28515625" style="1" customWidth="1"/>
    <col min="13810" max="13810" width="9.85546875" style="1" customWidth="1"/>
    <col min="13811" max="13811" width="0.42578125" style="1" customWidth="1"/>
    <col min="13812" max="13814" width="0" style="1" hidden="1" customWidth="1"/>
    <col min="13815" max="13815" width="0.28515625" style="1" customWidth="1"/>
    <col min="13816" max="13816" width="8.42578125" style="1" customWidth="1"/>
    <col min="13817" max="13817" width="9.7109375" style="1" customWidth="1"/>
    <col min="13818" max="13818" width="6.28515625" style="1" customWidth="1"/>
    <col min="13819" max="13823" width="0" style="1" hidden="1" customWidth="1"/>
    <col min="13824" max="13824" width="10.42578125" style="1" customWidth="1"/>
    <col min="13825" max="13825" width="0.140625" style="1" customWidth="1"/>
    <col min="13826" max="13826" width="11.42578125" style="1"/>
    <col min="13827" max="13827" width="6.5703125" style="1" customWidth="1"/>
    <col min="13828" max="13828" width="11.42578125" style="1"/>
    <col min="13829" max="13829" width="10.5703125" style="1" customWidth="1"/>
    <col min="13830" max="13830" width="9.7109375" style="1" customWidth="1"/>
    <col min="13831" max="13831" width="10.140625" style="1" customWidth="1"/>
    <col min="13832" max="13832" width="0.28515625" style="1" customWidth="1"/>
    <col min="13833" max="13833" width="3.140625" style="1" customWidth="1"/>
    <col min="13834" max="14061" width="11.42578125" style="1"/>
    <col min="14062" max="14062" width="5" style="1" customWidth="1"/>
    <col min="14063" max="14063" width="51.140625" style="1" customWidth="1"/>
    <col min="14064" max="14064" width="0.5703125" style="1" customWidth="1"/>
    <col min="14065" max="14065" width="0.28515625" style="1" customWidth="1"/>
    <col min="14066" max="14066" width="9.85546875" style="1" customWidth="1"/>
    <col min="14067" max="14067" width="0.42578125" style="1" customWidth="1"/>
    <col min="14068" max="14070" width="0" style="1" hidden="1" customWidth="1"/>
    <col min="14071" max="14071" width="0.28515625" style="1" customWidth="1"/>
    <col min="14072" max="14072" width="8.42578125" style="1" customWidth="1"/>
    <col min="14073" max="14073" width="9.7109375" style="1" customWidth="1"/>
    <col min="14074" max="14074" width="6.28515625" style="1" customWidth="1"/>
    <col min="14075" max="14079" width="0" style="1" hidden="1" customWidth="1"/>
    <col min="14080" max="14080" width="10.42578125" style="1" customWidth="1"/>
    <col min="14081" max="14081" width="0.140625" style="1" customWidth="1"/>
    <col min="14082" max="14082" width="11.42578125" style="1"/>
    <col min="14083" max="14083" width="6.5703125" style="1" customWidth="1"/>
    <col min="14084" max="14084" width="11.42578125" style="1"/>
    <col min="14085" max="14085" width="10.5703125" style="1" customWidth="1"/>
    <col min="14086" max="14086" width="9.7109375" style="1" customWidth="1"/>
    <col min="14087" max="14087" width="10.140625" style="1" customWidth="1"/>
    <col min="14088" max="14088" width="0.28515625" style="1" customWidth="1"/>
    <col min="14089" max="14089" width="3.140625" style="1" customWidth="1"/>
    <col min="14090" max="14317" width="11.42578125" style="1"/>
    <col min="14318" max="14318" width="5" style="1" customWidth="1"/>
    <col min="14319" max="14319" width="51.140625" style="1" customWidth="1"/>
    <col min="14320" max="14320" width="0.5703125" style="1" customWidth="1"/>
    <col min="14321" max="14321" width="0.28515625" style="1" customWidth="1"/>
    <col min="14322" max="14322" width="9.85546875" style="1" customWidth="1"/>
    <col min="14323" max="14323" width="0.42578125" style="1" customWidth="1"/>
    <col min="14324" max="14326" width="0" style="1" hidden="1" customWidth="1"/>
    <col min="14327" max="14327" width="0.28515625" style="1" customWidth="1"/>
    <col min="14328" max="14328" width="8.42578125" style="1" customWidth="1"/>
    <col min="14329" max="14329" width="9.7109375" style="1" customWidth="1"/>
    <col min="14330" max="14330" width="6.28515625" style="1" customWidth="1"/>
    <col min="14331" max="14335" width="0" style="1" hidden="1" customWidth="1"/>
    <col min="14336" max="14336" width="10.42578125" style="1" customWidth="1"/>
    <col min="14337" max="14337" width="0.140625" style="1" customWidth="1"/>
    <col min="14338" max="14338" width="11.42578125" style="1"/>
    <col min="14339" max="14339" width="6.5703125" style="1" customWidth="1"/>
    <col min="14340" max="14340" width="11.42578125" style="1"/>
    <col min="14341" max="14341" width="10.5703125" style="1" customWidth="1"/>
    <col min="14342" max="14342" width="9.7109375" style="1" customWidth="1"/>
    <col min="14343" max="14343" width="10.140625" style="1" customWidth="1"/>
    <col min="14344" max="14344" width="0.28515625" style="1" customWidth="1"/>
    <col min="14345" max="14345" width="3.140625" style="1" customWidth="1"/>
    <col min="14346" max="14573" width="11.42578125" style="1"/>
    <col min="14574" max="14574" width="5" style="1" customWidth="1"/>
    <col min="14575" max="14575" width="51.140625" style="1" customWidth="1"/>
    <col min="14576" max="14576" width="0.5703125" style="1" customWidth="1"/>
    <col min="14577" max="14577" width="0.28515625" style="1" customWidth="1"/>
    <col min="14578" max="14578" width="9.85546875" style="1" customWidth="1"/>
    <col min="14579" max="14579" width="0.42578125" style="1" customWidth="1"/>
    <col min="14580" max="14582" width="0" style="1" hidden="1" customWidth="1"/>
    <col min="14583" max="14583" width="0.28515625" style="1" customWidth="1"/>
    <col min="14584" max="14584" width="8.42578125" style="1" customWidth="1"/>
    <col min="14585" max="14585" width="9.7109375" style="1" customWidth="1"/>
    <col min="14586" max="14586" width="6.28515625" style="1" customWidth="1"/>
    <col min="14587" max="14591" width="0" style="1" hidden="1" customWidth="1"/>
    <col min="14592" max="14592" width="10.42578125" style="1" customWidth="1"/>
    <col min="14593" max="14593" width="0.140625" style="1" customWidth="1"/>
    <col min="14594" max="14594" width="11.42578125" style="1"/>
    <col min="14595" max="14595" width="6.5703125" style="1" customWidth="1"/>
    <col min="14596" max="14596" width="11.42578125" style="1"/>
    <col min="14597" max="14597" width="10.5703125" style="1" customWidth="1"/>
    <col min="14598" max="14598" width="9.7109375" style="1" customWidth="1"/>
    <col min="14599" max="14599" width="10.140625" style="1" customWidth="1"/>
    <col min="14600" max="14600" width="0.28515625" style="1" customWidth="1"/>
    <col min="14601" max="14601" width="3.140625" style="1" customWidth="1"/>
    <col min="14602" max="14829" width="11.42578125" style="1"/>
    <col min="14830" max="14830" width="5" style="1" customWidth="1"/>
    <col min="14831" max="14831" width="51.140625" style="1" customWidth="1"/>
    <col min="14832" max="14832" width="0.5703125" style="1" customWidth="1"/>
    <col min="14833" max="14833" width="0.28515625" style="1" customWidth="1"/>
    <col min="14834" max="14834" width="9.85546875" style="1" customWidth="1"/>
    <col min="14835" max="14835" width="0.42578125" style="1" customWidth="1"/>
    <col min="14836" max="14838" width="0" style="1" hidden="1" customWidth="1"/>
    <col min="14839" max="14839" width="0.28515625" style="1" customWidth="1"/>
    <col min="14840" max="14840" width="8.42578125" style="1" customWidth="1"/>
    <col min="14841" max="14841" width="9.7109375" style="1" customWidth="1"/>
    <col min="14842" max="14842" width="6.28515625" style="1" customWidth="1"/>
    <col min="14843" max="14847" width="0" style="1" hidden="1" customWidth="1"/>
    <col min="14848" max="14848" width="10.42578125" style="1" customWidth="1"/>
    <col min="14849" max="14849" width="0.140625" style="1" customWidth="1"/>
    <col min="14850" max="14850" width="11.42578125" style="1"/>
    <col min="14851" max="14851" width="6.5703125" style="1" customWidth="1"/>
    <col min="14852" max="14852" width="11.42578125" style="1"/>
    <col min="14853" max="14853" width="10.5703125" style="1" customWidth="1"/>
    <col min="14854" max="14854" width="9.7109375" style="1" customWidth="1"/>
    <col min="14855" max="14855" width="10.140625" style="1" customWidth="1"/>
    <col min="14856" max="14856" width="0.28515625" style="1" customWidth="1"/>
    <col min="14857" max="14857" width="3.140625" style="1" customWidth="1"/>
    <col min="14858" max="15085" width="11.42578125" style="1"/>
    <col min="15086" max="15086" width="5" style="1" customWidth="1"/>
    <col min="15087" max="15087" width="51.140625" style="1" customWidth="1"/>
    <col min="15088" max="15088" width="0.5703125" style="1" customWidth="1"/>
    <col min="15089" max="15089" width="0.28515625" style="1" customWidth="1"/>
    <col min="15090" max="15090" width="9.85546875" style="1" customWidth="1"/>
    <col min="15091" max="15091" width="0.42578125" style="1" customWidth="1"/>
    <col min="15092" max="15094" width="0" style="1" hidden="1" customWidth="1"/>
    <col min="15095" max="15095" width="0.28515625" style="1" customWidth="1"/>
    <col min="15096" max="15096" width="8.42578125" style="1" customWidth="1"/>
    <col min="15097" max="15097" width="9.7109375" style="1" customWidth="1"/>
    <col min="15098" max="15098" width="6.28515625" style="1" customWidth="1"/>
    <col min="15099" max="15103" width="0" style="1" hidden="1" customWidth="1"/>
    <col min="15104" max="15104" width="10.42578125" style="1" customWidth="1"/>
    <col min="15105" max="15105" width="0.140625" style="1" customWidth="1"/>
    <col min="15106" max="15106" width="11.42578125" style="1"/>
    <col min="15107" max="15107" width="6.5703125" style="1" customWidth="1"/>
    <col min="15108" max="15108" width="11.42578125" style="1"/>
    <col min="15109" max="15109" width="10.5703125" style="1" customWidth="1"/>
    <col min="15110" max="15110" width="9.7109375" style="1" customWidth="1"/>
    <col min="15111" max="15111" width="10.140625" style="1" customWidth="1"/>
    <col min="15112" max="15112" width="0.28515625" style="1" customWidth="1"/>
    <col min="15113" max="15113" width="3.140625" style="1" customWidth="1"/>
    <col min="15114" max="15341" width="11.42578125" style="1"/>
    <col min="15342" max="15342" width="5" style="1" customWidth="1"/>
    <col min="15343" max="15343" width="51.140625" style="1" customWidth="1"/>
    <col min="15344" max="15344" width="0.5703125" style="1" customWidth="1"/>
    <col min="15345" max="15345" width="0.28515625" style="1" customWidth="1"/>
    <col min="15346" max="15346" width="9.85546875" style="1" customWidth="1"/>
    <col min="15347" max="15347" width="0.42578125" style="1" customWidth="1"/>
    <col min="15348" max="15350" width="0" style="1" hidden="1" customWidth="1"/>
    <col min="15351" max="15351" width="0.28515625" style="1" customWidth="1"/>
    <col min="15352" max="15352" width="8.42578125" style="1" customWidth="1"/>
    <col min="15353" max="15353" width="9.7109375" style="1" customWidth="1"/>
    <col min="15354" max="15354" width="6.28515625" style="1" customWidth="1"/>
    <col min="15355" max="15359" width="0" style="1" hidden="1" customWidth="1"/>
    <col min="15360" max="15360" width="10.42578125" style="1" customWidth="1"/>
    <col min="15361" max="15361" width="0.140625" style="1" customWidth="1"/>
    <col min="15362" max="15362" width="11.42578125" style="1"/>
    <col min="15363" max="15363" width="6.5703125" style="1" customWidth="1"/>
    <col min="15364" max="15364" width="11.42578125" style="1"/>
    <col min="15365" max="15365" width="10.5703125" style="1" customWidth="1"/>
    <col min="15366" max="15366" width="9.7109375" style="1" customWidth="1"/>
    <col min="15367" max="15367" width="10.140625" style="1" customWidth="1"/>
    <col min="15368" max="15368" width="0.28515625" style="1" customWidth="1"/>
    <col min="15369" max="15369" width="3.140625" style="1" customWidth="1"/>
    <col min="15370" max="15597" width="11.42578125" style="1"/>
    <col min="15598" max="15598" width="5" style="1" customWidth="1"/>
    <col min="15599" max="15599" width="51.140625" style="1" customWidth="1"/>
    <col min="15600" max="15600" width="0.5703125" style="1" customWidth="1"/>
    <col min="15601" max="15601" width="0.28515625" style="1" customWidth="1"/>
    <col min="15602" max="15602" width="9.85546875" style="1" customWidth="1"/>
    <col min="15603" max="15603" width="0.42578125" style="1" customWidth="1"/>
    <col min="15604" max="15606" width="0" style="1" hidden="1" customWidth="1"/>
    <col min="15607" max="15607" width="0.28515625" style="1" customWidth="1"/>
    <col min="15608" max="15608" width="8.42578125" style="1" customWidth="1"/>
    <col min="15609" max="15609" width="9.7109375" style="1" customWidth="1"/>
    <col min="15610" max="15610" width="6.28515625" style="1" customWidth="1"/>
    <col min="15611" max="15615" width="0" style="1" hidden="1" customWidth="1"/>
    <col min="15616" max="15616" width="10.42578125" style="1" customWidth="1"/>
    <col min="15617" max="15617" width="0.140625" style="1" customWidth="1"/>
    <col min="15618" max="15618" width="11.42578125" style="1"/>
    <col min="15619" max="15619" width="6.5703125" style="1" customWidth="1"/>
    <col min="15620" max="15620" width="11.42578125" style="1"/>
    <col min="15621" max="15621" width="10.5703125" style="1" customWidth="1"/>
    <col min="15622" max="15622" width="9.7109375" style="1" customWidth="1"/>
    <col min="15623" max="15623" width="10.140625" style="1" customWidth="1"/>
    <col min="15624" max="15624" width="0.28515625" style="1" customWidth="1"/>
    <col min="15625" max="15625" width="3.140625" style="1" customWidth="1"/>
    <col min="15626" max="15853" width="11.42578125" style="1"/>
    <col min="15854" max="15854" width="5" style="1" customWidth="1"/>
    <col min="15855" max="15855" width="51.140625" style="1" customWidth="1"/>
    <col min="15856" max="15856" width="0.5703125" style="1" customWidth="1"/>
    <col min="15857" max="15857" width="0.28515625" style="1" customWidth="1"/>
    <col min="15858" max="15858" width="9.85546875" style="1" customWidth="1"/>
    <col min="15859" max="15859" width="0.42578125" style="1" customWidth="1"/>
    <col min="15860" max="15862" width="0" style="1" hidden="1" customWidth="1"/>
    <col min="15863" max="15863" width="0.28515625" style="1" customWidth="1"/>
    <col min="15864" max="15864" width="8.42578125" style="1" customWidth="1"/>
    <col min="15865" max="15865" width="9.7109375" style="1" customWidth="1"/>
    <col min="15866" max="15866" width="6.28515625" style="1" customWidth="1"/>
    <col min="15867" max="15871" width="0" style="1" hidden="1" customWidth="1"/>
    <col min="15872" max="15872" width="10.42578125" style="1" customWidth="1"/>
    <col min="15873" max="15873" width="0.140625" style="1" customWidth="1"/>
    <col min="15874" max="15874" width="11.42578125" style="1"/>
    <col min="15875" max="15875" width="6.5703125" style="1" customWidth="1"/>
    <col min="15876" max="15876" width="11.42578125" style="1"/>
    <col min="15877" max="15877" width="10.5703125" style="1" customWidth="1"/>
    <col min="15878" max="15878" width="9.7109375" style="1" customWidth="1"/>
    <col min="15879" max="15879" width="10.140625" style="1" customWidth="1"/>
    <col min="15880" max="15880" width="0.28515625" style="1" customWidth="1"/>
    <col min="15881" max="15881" width="3.140625" style="1" customWidth="1"/>
    <col min="15882" max="16109" width="11.42578125" style="1"/>
    <col min="16110" max="16110" width="5" style="1" customWidth="1"/>
    <col min="16111" max="16111" width="51.140625" style="1" customWidth="1"/>
    <col min="16112" max="16112" width="0.5703125" style="1" customWidth="1"/>
    <col min="16113" max="16113" width="0.28515625" style="1" customWidth="1"/>
    <col min="16114" max="16114" width="9.85546875" style="1" customWidth="1"/>
    <col min="16115" max="16115" width="0.42578125" style="1" customWidth="1"/>
    <col min="16116" max="16118" width="0" style="1" hidden="1" customWidth="1"/>
    <col min="16119" max="16119" width="0.28515625" style="1" customWidth="1"/>
    <col min="16120" max="16120" width="8.42578125" style="1" customWidth="1"/>
    <col min="16121" max="16121" width="9.7109375" style="1" customWidth="1"/>
    <col min="16122" max="16122" width="6.28515625" style="1" customWidth="1"/>
    <col min="16123" max="16127" width="0" style="1" hidden="1" customWidth="1"/>
    <col min="16128" max="16128" width="10.42578125" style="1" customWidth="1"/>
    <col min="16129" max="16129" width="0.140625" style="1" customWidth="1"/>
    <col min="16130" max="16130" width="11.42578125" style="1"/>
    <col min="16131" max="16131" width="6.5703125" style="1" customWidth="1"/>
    <col min="16132" max="16132" width="11.42578125" style="1"/>
    <col min="16133" max="16133" width="10.5703125" style="1" customWidth="1"/>
    <col min="16134" max="16134" width="9.7109375" style="1" customWidth="1"/>
    <col min="16135" max="16135" width="10.140625" style="1" customWidth="1"/>
    <col min="16136" max="16136" width="0.28515625" style="1" customWidth="1"/>
    <col min="16137" max="16137" width="3.140625" style="1" customWidth="1"/>
    <col min="16138" max="16384" width="11.42578125" style="1"/>
  </cols>
  <sheetData>
    <row r="1" spans="1:24" x14ac:dyDescent="0.2">
      <c r="B1" s="69" t="s">
        <v>0</v>
      </c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  <c r="X1" s="69"/>
    </row>
    <row r="2" spans="1:24" x14ac:dyDescent="0.2">
      <c r="B2" s="69" t="s">
        <v>106</v>
      </c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</row>
    <row r="3" spans="1:24" x14ac:dyDescent="0.2">
      <c r="B3" s="69" t="s">
        <v>1</v>
      </c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</row>
    <row r="4" spans="1:24" x14ac:dyDescent="0.2">
      <c r="B4" s="46"/>
      <c r="C4" s="46"/>
      <c r="D4" s="46"/>
      <c r="E4" s="46"/>
      <c r="F4" s="3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50"/>
      <c r="S4" s="46"/>
      <c r="T4" s="46"/>
      <c r="U4" s="46"/>
      <c r="V4" s="46"/>
      <c r="W4" s="46"/>
      <c r="X4" s="46"/>
    </row>
    <row r="5" spans="1:24" s="4" customFormat="1" x14ac:dyDescent="0.2">
      <c r="C5" s="5"/>
      <c r="D5" s="6" t="s">
        <v>2</v>
      </c>
      <c r="E5" s="6" t="s">
        <v>3</v>
      </c>
      <c r="F5" s="7" t="s">
        <v>4</v>
      </c>
      <c r="G5" s="6" t="s">
        <v>5</v>
      </c>
      <c r="H5" s="6" t="s">
        <v>6</v>
      </c>
      <c r="I5" s="6" t="s">
        <v>7</v>
      </c>
      <c r="J5" s="6" t="s">
        <v>8</v>
      </c>
      <c r="K5" s="6" t="s">
        <v>9</v>
      </c>
      <c r="L5" s="6" t="s">
        <v>10</v>
      </c>
      <c r="M5" s="6" t="s">
        <v>11</v>
      </c>
      <c r="N5" s="6" t="s">
        <v>12</v>
      </c>
      <c r="O5" s="6" t="s">
        <v>13</v>
      </c>
      <c r="P5" s="6" t="s">
        <v>2</v>
      </c>
      <c r="Q5" s="6" t="s">
        <v>105</v>
      </c>
      <c r="R5" s="6" t="s">
        <v>4</v>
      </c>
      <c r="S5" s="6"/>
      <c r="T5" s="6"/>
      <c r="U5" s="8" t="s">
        <v>14</v>
      </c>
      <c r="V5" s="6"/>
      <c r="W5" s="8" t="s">
        <v>14</v>
      </c>
      <c r="X5" s="6"/>
    </row>
    <row r="6" spans="1:24" s="4" customFormat="1" ht="21.75" customHeight="1" x14ac:dyDescent="0.2">
      <c r="A6" s="4" t="s">
        <v>15</v>
      </c>
      <c r="B6" s="6"/>
      <c r="C6" s="9"/>
      <c r="D6" s="10" t="s">
        <v>16</v>
      </c>
      <c r="E6" s="10" t="s">
        <v>17</v>
      </c>
      <c r="F6" s="10" t="s">
        <v>17</v>
      </c>
      <c r="G6" s="10" t="s">
        <v>17</v>
      </c>
      <c r="H6" s="10" t="s">
        <v>17</v>
      </c>
      <c r="I6" s="10" t="s">
        <v>17</v>
      </c>
      <c r="J6" s="10" t="s">
        <v>17</v>
      </c>
      <c r="K6" s="10" t="s">
        <v>17</v>
      </c>
      <c r="L6" s="10" t="s">
        <v>17</v>
      </c>
      <c r="M6" s="10" t="s">
        <v>17</v>
      </c>
      <c r="N6" s="10" t="s">
        <v>17</v>
      </c>
      <c r="O6" s="10" t="s">
        <v>17</v>
      </c>
      <c r="P6" s="10" t="s">
        <v>17</v>
      </c>
      <c r="Q6" s="10" t="s">
        <v>104</v>
      </c>
      <c r="R6" s="10" t="s">
        <v>104</v>
      </c>
      <c r="S6" s="10" t="s">
        <v>18</v>
      </c>
      <c r="T6" s="10" t="s">
        <v>19</v>
      </c>
      <c r="U6" s="11" t="s">
        <v>104</v>
      </c>
      <c r="V6" s="10" t="s">
        <v>19</v>
      </c>
      <c r="W6" s="11" t="s">
        <v>17</v>
      </c>
      <c r="X6" s="10" t="s">
        <v>19</v>
      </c>
    </row>
    <row r="7" spans="1:24" x14ac:dyDescent="0.2">
      <c r="C7" s="5" t="s">
        <v>20</v>
      </c>
    </row>
    <row r="8" spans="1:24" ht="14.25" customHeight="1" x14ac:dyDescent="0.2">
      <c r="A8" s="13" t="s">
        <v>21</v>
      </c>
      <c r="C8" s="14" t="s">
        <v>22</v>
      </c>
      <c r="D8" s="15">
        <f>629-D9</f>
        <v>529</v>
      </c>
      <c r="E8" s="15">
        <v>532</v>
      </c>
      <c r="F8" s="16">
        <f>531-85</f>
        <v>446</v>
      </c>
      <c r="G8" s="15">
        <f>741-86</f>
        <v>655</v>
      </c>
      <c r="H8" s="15">
        <v>809</v>
      </c>
      <c r="I8" s="15">
        <f>607-I9</f>
        <v>519</v>
      </c>
      <c r="J8" s="15">
        <f>508-J9</f>
        <v>436</v>
      </c>
      <c r="K8" s="15">
        <f>483-K9</f>
        <v>418</v>
      </c>
      <c r="L8" s="15">
        <f>502-L9</f>
        <v>435</v>
      </c>
      <c r="M8" s="15">
        <f>442-M9</f>
        <v>375</v>
      </c>
      <c r="N8" s="15">
        <f>504-N9</f>
        <v>428</v>
      </c>
      <c r="O8" s="15">
        <f>546-O9</f>
        <v>472</v>
      </c>
      <c r="P8" s="15">
        <f>634-P9</f>
        <v>562</v>
      </c>
      <c r="Q8" s="15">
        <f>595-Q9</f>
        <v>516</v>
      </c>
      <c r="R8" s="15">
        <f>507-R9</f>
        <v>436</v>
      </c>
      <c r="S8" s="15">
        <f>R8-Q8</f>
        <v>-80</v>
      </c>
      <c r="T8" s="17"/>
      <c r="U8" s="15">
        <f>+Q8+R8</f>
        <v>952</v>
      </c>
      <c r="W8" s="15">
        <f>E8+F8+G8+H8+I8+J8+K8+L8+M8+N8+O8+P8</f>
        <v>6087</v>
      </c>
    </row>
    <row r="9" spans="1:24" ht="14.25" customHeight="1" x14ac:dyDescent="0.2">
      <c r="A9" s="1">
        <v>5105570502</v>
      </c>
      <c r="C9" s="14" t="s">
        <v>23</v>
      </c>
      <c r="D9" s="15">
        <v>100</v>
      </c>
      <c r="E9" s="15">
        <v>79</v>
      </c>
      <c r="F9" s="15">
        <v>86</v>
      </c>
      <c r="G9" s="15">
        <v>86</v>
      </c>
      <c r="H9" s="15">
        <v>88</v>
      </c>
      <c r="I9" s="15">
        <v>88</v>
      </c>
      <c r="J9" s="15">
        <v>72</v>
      </c>
      <c r="K9" s="15">
        <v>65</v>
      </c>
      <c r="L9" s="15">
        <v>67</v>
      </c>
      <c r="M9" s="15">
        <v>67</v>
      </c>
      <c r="N9" s="15">
        <v>76</v>
      </c>
      <c r="O9" s="15">
        <v>74</v>
      </c>
      <c r="P9" s="15">
        <v>72</v>
      </c>
      <c r="Q9" s="15">
        <v>79</v>
      </c>
      <c r="R9" s="15">
        <v>71</v>
      </c>
      <c r="S9" s="15">
        <f t="shared" ref="S9:S11" si="0">R9-Q9</f>
        <v>-8</v>
      </c>
      <c r="T9" s="17"/>
      <c r="U9" s="15">
        <f t="shared" ref="U9:U11" si="1">+Q9+R9</f>
        <v>150</v>
      </c>
      <c r="W9" s="15">
        <f>E9+F9+G9+H9+I9+J9+K9+L9+M9+N9+O9+P9</f>
        <v>920</v>
      </c>
    </row>
    <row r="10" spans="1:24" ht="14.25" customHeight="1" x14ac:dyDescent="0.2">
      <c r="A10" s="1">
        <v>5102</v>
      </c>
      <c r="C10" s="14" t="s">
        <v>24</v>
      </c>
      <c r="D10" s="15">
        <v>32</v>
      </c>
      <c r="E10" s="15">
        <v>80</v>
      </c>
      <c r="F10" s="16">
        <v>50</v>
      </c>
      <c r="G10" s="15">
        <v>207</v>
      </c>
      <c r="H10" s="15">
        <v>640</v>
      </c>
      <c r="I10" s="15">
        <v>15</v>
      </c>
      <c r="J10" s="15">
        <v>64</v>
      </c>
      <c r="K10" s="15">
        <v>26</v>
      </c>
      <c r="L10" s="15">
        <v>139</v>
      </c>
      <c r="M10" s="15">
        <v>204</v>
      </c>
      <c r="N10" s="15">
        <v>182</v>
      </c>
      <c r="O10" s="15">
        <v>448</v>
      </c>
      <c r="P10" s="15">
        <v>119</v>
      </c>
      <c r="Q10" s="15">
        <v>65</v>
      </c>
      <c r="R10" s="15">
        <v>57</v>
      </c>
      <c r="S10" s="15">
        <f t="shared" si="0"/>
        <v>-8</v>
      </c>
      <c r="T10" s="17"/>
      <c r="U10" s="15">
        <f t="shared" si="1"/>
        <v>122</v>
      </c>
      <c r="W10" s="15">
        <f>E10+F10+G10+H10+I10+J10+K10+L10+M10+N10+O10+P10</f>
        <v>2174</v>
      </c>
    </row>
    <row r="11" spans="1:24" ht="14.25" customHeight="1" x14ac:dyDescent="0.2">
      <c r="A11" s="1">
        <v>510101</v>
      </c>
      <c r="C11" s="18" t="s">
        <v>25</v>
      </c>
      <c r="D11" s="15">
        <v>40</v>
      </c>
      <c r="E11" s="15">
        <v>40</v>
      </c>
      <c r="F11" s="15">
        <v>36</v>
      </c>
      <c r="G11" s="15">
        <v>30</v>
      </c>
      <c r="H11" s="15">
        <v>5</v>
      </c>
      <c r="I11" s="15">
        <v>2</v>
      </c>
      <c r="J11" s="15">
        <v>2</v>
      </c>
      <c r="K11" s="15">
        <v>4</v>
      </c>
      <c r="L11" s="15">
        <v>6</v>
      </c>
      <c r="M11" s="15">
        <v>4</v>
      </c>
      <c r="N11" s="15">
        <v>3</v>
      </c>
      <c r="O11" s="15">
        <v>3</v>
      </c>
      <c r="P11" s="15">
        <v>4</v>
      </c>
      <c r="Q11" s="15">
        <v>5</v>
      </c>
      <c r="R11" s="15">
        <v>10</v>
      </c>
      <c r="S11" s="15">
        <f t="shared" si="0"/>
        <v>5</v>
      </c>
      <c r="T11" s="19"/>
      <c r="U11" s="15">
        <f t="shared" si="1"/>
        <v>15</v>
      </c>
      <c r="V11" s="20"/>
      <c r="W11" s="15">
        <f>E11+F11+G11+H11+I11+J11+K11+L11+M11+N11+O11+P11</f>
        <v>139</v>
      </c>
      <c r="X11" s="20"/>
    </row>
    <row r="12" spans="1:24" ht="14.25" customHeight="1" x14ac:dyDescent="0.2">
      <c r="C12" s="14" t="s">
        <v>26</v>
      </c>
      <c r="D12" s="21">
        <f>SUM(D8:D11)</f>
        <v>701</v>
      </c>
      <c r="E12" s="21">
        <f>SUM(E8:E11)</f>
        <v>731</v>
      </c>
      <c r="F12" s="22">
        <f>SUM(F8:F11)</f>
        <v>618</v>
      </c>
      <c r="G12" s="21">
        <f t="shared" ref="G12:N12" si="2">SUM(G8:G11)</f>
        <v>978</v>
      </c>
      <c r="H12" s="21">
        <f t="shared" si="2"/>
        <v>1542</v>
      </c>
      <c r="I12" s="21">
        <f t="shared" si="2"/>
        <v>624</v>
      </c>
      <c r="J12" s="21">
        <f>SUM(J8:J11)</f>
        <v>574</v>
      </c>
      <c r="K12" s="21">
        <f>SUM(K8:K11)</f>
        <v>513</v>
      </c>
      <c r="L12" s="21">
        <f t="shared" si="2"/>
        <v>647</v>
      </c>
      <c r="M12" s="21">
        <f>SUM(M8:M11)</f>
        <v>650</v>
      </c>
      <c r="N12" s="21">
        <f t="shared" si="2"/>
        <v>689</v>
      </c>
      <c r="O12" s="21">
        <f>SUM(O8:O11)</f>
        <v>997</v>
      </c>
      <c r="P12" s="21">
        <f>SUM(P8:P11)</f>
        <v>757</v>
      </c>
      <c r="Q12" s="21">
        <f>SUM(Q8:Q11)</f>
        <v>665</v>
      </c>
      <c r="R12" s="21">
        <f>SUM(R8:R11)</f>
        <v>574</v>
      </c>
      <c r="S12" s="21">
        <f>SUM(S8:S11)</f>
        <v>-91</v>
      </c>
      <c r="T12" s="23">
        <f>S12/S20</f>
        <v>0.10364464692482915</v>
      </c>
      <c r="U12" s="15">
        <f>SUM(U8:U11)</f>
        <v>1239</v>
      </c>
      <c r="V12" s="23">
        <f>+U12/U20</f>
        <v>0.55911552346570392</v>
      </c>
      <c r="W12" s="15">
        <f>SUM(W8:W11)</f>
        <v>9320</v>
      </c>
      <c r="X12" s="23">
        <f>+W12/W20</f>
        <v>0.83617441234523593</v>
      </c>
    </row>
    <row r="13" spans="1:24" ht="14.25" customHeight="1" x14ac:dyDescent="0.2">
      <c r="C13" s="14"/>
      <c r="F13" s="16"/>
      <c r="M13" s="15" t="s">
        <v>27</v>
      </c>
      <c r="U13" s="24"/>
      <c r="W13" s="24"/>
    </row>
    <row r="14" spans="1:24" ht="14.25" customHeight="1" x14ac:dyDescent="0.2">
      <c r="C14" s="14" t="s">
        <v>28</v>
      </c>
      <c r="D14" s="15">
        <v>0</v>
      </c>
      <c r="E14" s="15">
        <v>0</v>
      </c>
      <c r="F14" s="16">
        <v>0</v>
      </c>
      <c r="G14" s="15">
        <v>0</v>
      </c>
      <c r="H14" s="15">
        <v>0</v>
      </c>
      <c r="I14" s="15">
        <v>0</v>
      </c>
      <c r="J14" s="15">
        <v>0</v>
      </c>
      <c r="K14" s="15">
        <v>0</v>
      </c>
      <c r="L14" s="15">
        <v>0</v>
      </c>
      <c r="M14" s="15">
        <v>0</v>
      </c>
      <c r="N14" s="15">
        <v>0</v>
      </c>
      <c r="O14" s="15">
        <v>0</v>
      </c>
      <c r="P14" s="15">
        <v>0</v>
      </c>
      <c r="Q14" s="15">
        <v>0</v>
      </c>
      <c r="R14" s="15">
        <v>0</v>
      </c>
      <c r="S14" s="15">
        <f>R14-Q14</f>
        <v>0</v>
      </c>
      <c r="T14" s="17"/>
      <c r="U14" s="15">
        <f>+Q14+R14</f>
        <v>0</v>
      </c>
      <c r="V14" s="17"/>
      <c r="W14" s="15">
        <f>E14+F14+G14+H14+I14+J14+K14+L14+M14+N14+O14+P14</f>
        <v>0</v>
      </c>
      <c r="X14" s="17"/>
    </row>
    <row r="15" spans="1:24" ht="14.25" customHeight="1" x14ac:dyDescent="0.2">
      <c r="A15" s="1">
        <v>53</v>
      </c>
      <c r="C15" s="14" t="s">
        <v>29</v>
      </c>
      <c r="D15" s="15">
        <v>51</v>
      </c>
      <c r="E15" s="15">
        <v>2</v>
      </c>
      <c r="F15" s="15">
        <v>35</v>
      </c>
      <c r="G15" s="15">
        <v>73</v>
      </c>
      <c r="H15" s="15">
        <v>42</v>
      </c>
      <c r="I15" s="15">
        <v>7</v>
      </c>
      <c r="J15" s="15">
        <v>39</v>
      </c>
      <c r="K15" s="15">
        <v>6</v>
      </c>
      <c r="L15" s="15">
        <v>42</v>
      </c>
      <c r="M15" s="15">
        <v>36</v>
      </c>
      <c r="N15" s="15">
        <v>41</v>
      </c>
      <c r="O15" s="15">
        <v>15</v>
      </c>
      <c r="P15" s="15">
        <v>35</v>
      </c>
      <c r="Q15" s="15">
        <v>1</v>
      </c>
      <c r="R15" s="15">
        <v>56</v>
      </c>
      <c r="S15" s="15">
        <f t="shared" ref="S15:S17" si="3">R15-Q15</f>
        <v>55</v>
      </c>
      <c r="T15" s="17"/>
      <c r="U15" s="15">
        <f t="shared" ref="U15:U17" si="4">+Q15+R15</f>
        <v>57</v>
      </c>
      <c r="V15" s="17"/>
      <c r="W15" s="15">
        <f>E15+F15+G15+H15+I15+J15+K15+L15+M15+N15+O15+P15</f>
        <v>373</v>
      </c>
      <c r="X15" s="17"/>
    </row>
    <row r="16" spans="1:24" ht="14.25" customHeight="1" x14ac:dyDescent="0.2">
      <c r="A16" s="1">
        <v>505038</v>
      </c>
      <c r="C16" s="14" t="s">
        <v>30</v>
      </c>
      <c r="D16" s="15">
        <v>53</v>
      </c>
      <c r="E16" s="15">
        <v>0</v>
      </c>
      <c r="F16" s="16">
        <v>101</v>
      </c>
      <c r="G16" s="15">
        <v>0</v>
      </c>
      <c r="H16" s="15">
        <v>0</v>
      </c>
      <c r="I16" s="15">
        <v>2</v>
      </c>
      <c r="J16" s="15">
        <v>284</v>
      </c>
      <c r="K16" s="15">
        <v>0</v>
      </c>
      <c r="L16" s="15">
        <v>20</v>
      </c>
      <c r="M16" s="15">
        <v>17</v>
      </c>
      <c r="N16" s="15">
        <v>17</v>
      </c>
      <c r="O16" s="15">
        <v>121</v>
      </c>
      <c r="P16" s="15">
        <v>25</v>
      </c>
      <c r="Q16" s="15">
        <v>861</v>
      </c>
      <c r="R16" s="15">
        <v>0</v>
      </c>
      <c r="S16" s="15">
        <f t="shared" si="3"/>
        <v>-861</v>
      </c>
      <c r="T16" s="17"/>
      <c r="U16" s="15">
        <f t="shared" si="4"/>
        <v>861</v>
      </c>
      <c r="V16" s="17"/>
      <c r="W16" s="15">
        <f>E16+F16+G16+H16+I16+J16+K16+L16+M16+N16+O16+P16</f>
        <v>587</v>
      </c>
      <c r="X16" s="17"/>
    </row>
    <row r="17" spans="1:24" ht="14.25" customHeight="1" x14ac:dyDescent="0.2">
      <c r="C17" s="14" t="s">
        <v>31</v>
      </c>
      <c r="D17" s="15">
        <v>0</v>
      </c>
      <c r="E17" s="15">
        <v>0</v>
      </c>
      <c r="F17" s="16">
        <v>0</v>
      </c>
      <c r="G17" s="15">
        <v>0</v>
      </c>
      <c r="H17" s="15">
        <v>705</v>
      </c>
      <c r="I17" s="15">
        <v>0</v>
      </c>
      <c r="J17" s="15">
        <v>41</v>
      </c>
      <c r="K17" s="15">
        <v>20</v>
      </c>
      <c r="L17" s="15">
        <v>20</v>
      </c>
      <c r="M17" s="15">
        <v>20</v>
      </c>
      <c r="N17" s="15">
        <v>20</v>
      </c>
      <c r="O17" s="15">
        <v>20</v>
      </c>
      <c r="P17" s="15">
        <v>20</v>
      </c>
      <c r="Q17" s="15">
        <v>20</v>
      </c>
      <c r="R17" s="15">
        <v>39</v>
      </c>
      <c r="S17" s="15">
        <f t="shared" si="3"/>
        <v>19</v>
      </c>
      <c r="T17" s="17"/>
      <c r="U17" s="15">
        <f t="shared" si="4"/>
        <v>59</v>
      </c>
      <c r="V17" s="17"/>
      <c r="W17" s="15">
        <f>E17+F17+G17+H17+I17+J17+K17+L17+M17+N17+O17+P17</f>
        <v>866</v>
      </c>
      <c r="X17" s="17"/>
    </row>
    <row r="18" spans="1:24" ht="14.25" customHeight="1" x14ac:dyDescent="0.2">
      <c r="C18" s="47" t="s">
        <v>32</v>
      </c>
      <c r="D18" s="21">
        <f t="shared" ref="D18:S18" si="5">SUM(D14:D17)</f>
        <v>104</v>
      </c>
      <c r="E18" s="21">
        <f t="shared" si="5"/>
        <v>2</v>
      </c>
      <c r="F18" s="22">
        <f t="shared" si="5"/>
        <v>136</v>
      </c>
      <c r="G18" s="21">
        <f t="shared" si="5"/>
        <v>73</v>
      </c>
      <c r="H18" s="21">
        <f t="shared" si="5"/>
        <v>747</v>
      </c>
      <c r="I18" s="21">
        <f t="shared" si="5"/>
        <v>9</v>
      </c>
      <c r="J18" s="21">
        <f t="shared" si="5"/>
        <v>364</v>
      </c>
      <c r="K18" s="21">
        <f t="shared" si="5"/>
        <v>26</v>
      </c>
      <c r="L18" s="21">
        <f t="shared" si="5"/>
        <v>82</v>
      </c>
      <c r="M18" s="21">
        <f t="shared" si="5"/>
        <v>73</v>
      </c>
      <c r="N18" s="21">
        <f t="shared" si="5"/>
        <v>78</v>
      </c>
      <c r="O18" s="21">
        <f t="shared" si="5"/>
        <v>156</v>
      </c>
      <c r="P18" s="21">
        <f t="shared" si="5"/>
        <v>80</v>
      </c>
      <c r="Q18" s="21">
        <f>SUM(Q14:Q17)</f>
        <v>882</v>
      </c>
      <c r="R18" s="21">
        <f>SUM(R14:R17)</f>
        <v>95</v>
      </c>
      <c r="S18" s="15">
        <f t="shared" si="5"/>
        <v>-787</v>
      </c>
      <c r="T18" s="48">
        <f>S18/S20</f>
        <v>0.89635535307517089</v>
      </c>
      <c r="U18" s="15">
        <f>SUM(U14:U17)</f>
        <v>977</v>
      </c>
      <c r="V18" s="48">
        <f>+U18/U20</f>
        <v>0.44088447653429602</v>
      </c>
      <c r="W18" s="15">
        <f>SUM(W14:W17)</f>
        <v>1826</v>
      </c>
      <c r="X18" s="48">
        <f>+W18/W20</f>
        <v>0.16382558765476404</v>
      </c>
    </row>
    <row r="19" spans="1:24" ht="14.25" customHeight="1" x14ac:dyDescent="0.2">
      <c r="C19" s="14"/>
      <c r="F19" s="16"/>
      <c r="M19" s="15">
        <f>SUM(D19:L19)</f>
        <v>0</v>
      </c>
    </row>
    <row r="20" spans="1:24" ht="14.25" customHeight="1" x14ac:dyDescent="0.2">
      <c r="C20" s="27" t="s">
        <v>33</v>
      </c>
      <c r="D20" s="28">
        <f t="shared" ref="D20:P20" si="6">SUM(D12+D18)</f>
        <v>805</v>
      </c>
      <c r="E20" s="28">
        <f t="shared" si="6"/>
        <v>733</v>
      </c>
      <c r="F20" s="28">
        <f t="shared" si="6"/>
        <v>754</v>
      </c>
      <c r="G20" s="28">
        <f t="shared" si="6"/>
        <v>1051</v>
      </c>
      <c r="H20" s="28">
        <f t="shared" si="6"/>
        <v>2289</v>
      </c>
      <c r="I20" s="28">
        <f t="shared" si="6"/>
        <v>633</v>
      </c>
      <c r="J20" s="28">
        <f t="shared" si="6"/>
        <v>938</v>
      </c>
      <c r="K20" s="28">
        <f t="shared" si="6"/>
        <v>539</v>
      </c>
      <c r="L20" s="28">
        <f t="shared" si="6"/>
        <v>729</v>
      </c>
      <c r="M20" s="28">
        <f t="shared" si="6"/>
        <v>723</v>
      </c>
      <c r="N20" s="28">
        <f t="shared" si="6"/>
        <v>767</v>
      </c>
      <c r="O20" s="28">
        <f t="shared" si="6"/>
        <v>1153</v>
      </c>
      <c r="P20" s="28">
        <f t="shared" si="6"/>
        <v>837</v>
      </c>
      <c r="Q20" s="28">
        <f>SUM(Q12+Q18)</f>
        <v>1547</v>
      </c>
      <c r="R20" s="28">
        <f>SUM(R12+R18)</f>
        <v>669</v>
      </c>
      <c r="S20" s="28">
        <f>SUM(S12+S18)</f>
        <v>-878</v>
      </c>
      <c r="T20" s="29">
        <f>T12+T18</f>
        <v>1</v>
      </c>
      <c r="U20" s="28">
        <f>SUM(U12+U18)</f>
        <v>2216</v>
      </c>
      <c r="V20" s="29">
        <f>+U20/U20</f>
        <v>1</v>
      </c>
      <c r="W20" s="28">
        <f>SUM(W12+W18)</f>
        <v>11146</v>
      </c>
      <c r="X20" s="29">
        <f>+W20/W20</f>
        <v>1</v>
      </c>
    </row>
    <row r="21" spans="1:24" ht="14.25" customHeight="1" x14ac:dyDescent="0.2">
      <c r="C21" s="14"/>
      <c r="F21" s="16"/>
      <c r="M21" s="15" t="s">
        <v>27</v>
      </c>
    </row>
    <row r="22" spans="1:24" ht="14.25" customHeight="1" x14ac:dyDescent="0.2">
      <c r="C22" s="5" t="s">
        <v>34</v>
      </c>
      <c r="F22" s="16"/>
      <c r="L22" s="15"/>
      <c r="M22" s="15" t="s">
        <v>27</v>
      </c>
    </row>
    <row r="23" spans="1:24" ht="14.25" customHeight="1" x14ac:dyDescent="0.2">
      <c r="C23" s="30" t="s">
        <v>35</v>
      </c>
      <c r="F23" s="16"/>
      <c r="M23" s="15" t="s">
        <v>27</v>
      </c>
    </row>
    <row r="24" spans="1:24" ht="14.25" customHeight="1" x14ac:dyDescent="0.2">
      <c r="A24" s="1">
        <v>6114</v>
      </c>
      <c r="C24" s="14" t="s">
        <v>36</v>
      </c>
      <c r="D24" s="15">
        <v>421</v>
      </c>
      <c r="E24" s="15">
        <v>421</v>
      </c>
      <c r="F24" s="16">
        <v>371</v>
      </c>
      <c r="G24" s="15">
        <v>400</v>
      </c>
      <c r="H24" s="15">
        <v>372</v>
      </c>
      <c r="I24" s="15">
        <v>360</v>
      </c>
      <c r="J24" s="15">
        <v>348</v>
      </c>
      <c r="K24" s="15">
        <v>349</v>
      </c>
      <c r="L24" s="15">
        <v>339</v>
      </c>
      <c r="M24" s="15">
        <v>329</v>
      </c>
      <c r="N24" s="15">
        <v>338</v>
      </c>
      <c r="O24" s="15">
        <v>326</v>
      </c>
      <c r="P24" s="15">
        <v>329</v>
      </c>
      <c r="Q24" s="15">
        <v>332</v>
      </c>
      <c r="R24" s="15">
        <v>300</v>
      </c>
      <c r="S24" s="15">
        <f t="shared" ref="S24" si="7">R24-Q24</f>
        <v>-32</v>
      </c>
      <c r="T24" s="17"/>
      <c r="U24" s="15">
        <f>+Q24+R24</f>
        <v>632</v>
      </c>
      <c r="V24" s="17"/>
      <c r="W24" s="15">
        <f>E24+F24+G24+H24+I24+J24+K24+L24+M24+N24+O24+P24</f>
        <v>4282</v>
      </c>
      <c r="X24" s="17"/>
    </row>
    <row r="25" spans="1:24" ht="14.25" customHeight="1" x14ac:dyDescent="0.2">
      <c r="C25" s="18" t="s">
        <v>37</v>
      </c>
      <c r="D25" s="15">
        <v>1</v>
      </c>
      <c r="E25" s="15">
        <v>1</v>
      </c>
      <c r="F25" s="16">
        <v>1</v>
      </c>
      <c r="G25" s="15">
        <v>1</v>
      </c>
      <c r="H25" s="15">
        <v>1</v>
      </c>
      <c r="I25" s="15">
        <v>1</v>
      </c>
      <c r="J25" s="15">
        <v>1</v>
      </c>
      <c r="K25" s="15">
        <v>1</v>
      </c>
      <c r="L25" s="15">
        <v>1</v>
      </c>
      <c r="M25" s="15">
        <v>1</v>
      </c>
      <c r="N25" s="15">
        <v>1</v>
      </c>
      <c r="O25" s="15">
        <v>1</v>
      </c>
      <c r="P25" s="15">
        <v>1</v>
      </c>
      <c r="Q25" s="15">
        <v>1</v>
      </c>
      <c r="R25" s="15">
        <v>1</v>
      </c>
      <c r="S25" s="15">
        <f>Q25-P25</f>
        <v>0</v>
      </c>
      <c r="T25" s="19"/>
      <c r="U25" s="15">
        <f>+Q25+R25</f>
        <v>2</v>
      </c>
      <c r="V25" s="19"/>
      <c r="W25" s="15">
        <f>E25+F25+G25+H25+I25+J25+K25+L25+M25+N25+O25+P25</f>
        <v>12</v>
      </c>
      <c r="X25" s="19"/>
    </row>
    <row r="26" spans="1:24" ht="14.25" customHeight="1" x14ac:dyDescent="0.2">
      <c r="C26" s="14" t="s">
        <v>38</v>
      </c>
      <c r="D26" s="21">
        <f>SUM(D24:D25)</f>
        <v>422</v>
      </c>
      <c r="E26" s="21">
        <f>SUM(E24:E25)</f>
        <v>422</v>
      </c>
      <c r="F26" s="21">
        <f>SUM(F24:F25)</f>
        <v>372</v>
      </c>
      <c r="G26" s="21">
        <f t="shared" ref="G26:O26" si="8">SUM(G24:G25)</f>
        <v>401</v>
      </c>
      <c r="H26" s="21">
        <f t="shared" si="8"/>
        <v>373</v>
      </c>
      <c r="I26" s="21">
        <f t="shared" si="8"/>
        <v>361</v>
      </c>
      <c r="J26" s="21">
        <f t="shared" si="8"/>
        <v>349</v>
      </c>
      <c r="K26" s="21">
        <f t="shared" si="8"/>
        <v>350</v>
      </c>
      <c r="L26" s="21">
        <f t="shared" si="8"/>
        <v>340</v>
      </c>
      <c r="M26" s="21">
        <f t="shared" si="8"/>
        <v>330</v>
      </c>
      <c r="N26" s="21">
        <f t="shared" si="8"/>
        <v>339</v>
      </c>
      <c r="O26" s="21">
        <f t="shared" si="8"/>
        <v>327</v>
      </c>
      <c r="P26" s="21">
        <f>SUM(P24:P25)</f>
        <v>330</v>
      </c>
      <c r="Q26" s="21">
        <f>SUM(Q24:Q25)</f>
        <v>333</v>
      </c>
      <c r="R26" s="21">
        <f>SUM(R24:R25)</f>
        <v>301</v>
      </c>
      <c r="S26" s="21">
        <f>SUM(S24:S25)</f>
        <v>-32</v>
      </c>
      <c r="T26" s="23">
        <f>S26/S28</f>
        <v>3.7825059101654845E-2</v>
      </c>
      <c r="U26" s="15">
        <f>SUM(U24:U25)</f>
        <v>634</v>
      </c>
      <c r="V26" s="23">
        <f>+U26/U20</f>
        <v>0.28610108303249099</v>
      </c>
      <c r="W26" s="15">
        <f>SUM(W24:W25)</f>
        <v>4294</v>
      </c>
      <c r="X26" s="23">
        <f>+W26/W20</f>
        <v>0.38525031401399606</v>
      </c>
    </row>
    <row r="27" spans="1:24" ht="14.25" customHeight="1" x14ac:dyDescent="0.2">
      <c r="C27" s="14"/>
      <c r="F27" s="1"/>
      <c r="M27" s="15"/>
    </row>
    <row r="28" spans="1:24" ht="14.25" customHeight="1" x14ac:dyDescent="0.2">
      <c r="C28" s="31" t="s">
        <v>39</v>
      </c>
      <c r="D28" s="28">
        <f t="shared" ref="D28:Q28" si="9">SUM(D20-D26)</f>
        <v>383</v>
      </c>
      <c r="E28" s="28">
        <f t="shared" si="9"/>
        <v>311</v>
      </c>
      <c r="F28" s="28">
        <f t="shared" si="9"/>
        <v>382</v>
      </c>
      <c r="G28" s="28">
        <f t="shared" si="9"/>
        <v>650</v>
      </c>
      <c r="H28" s="28">
        <f t="shared" si="9"/>
        <v>1916</v>
      </c>
      <c r="I28" s="28">
        <f t="shared" si="9"/>
        <v>272</v>
      </c>
      <c r="J28" s="28">
        <f>SUM(J20-J26)</f>
        <v>589</v>
      </c>
      <c r="K28" s="28">
        <f>SUM(K20-K26)</f>
        <v>189</v>
      </c>
      <c r="L28" s="28">
        <f>SUM(L20-L26)</f>
        <v>389</v>
      </c>
      <c r="M28" s="28">
        <f>SUM(M20-M26)</f>
        <v>393</v>
      </c>
      <c r="N28" s="28">
        <f t="shared" si="9"/>
        <v>428</v>
      </c>
      <c r="O28" s="28">
        <f>SUM(O20-O26)</f>
        <v>826</v>
      </c>
      <c r="P28" s="28">
        <f t="shared" si="9"/>
        <v>507</v>
      </c>
      <c r="Q28" s="28">
        <f t="shared" si="9"/>
        <v>1214</v>
      </c>
      <c r="R28" s="28">
        <f>SUM(R20-R26)</f>
        <v>368</v>
      </c>
      <c r="S28" s="28">
        <f>SUM(S20-S26)</f>
        <v>-846</v>
      </c>
      <c r="T28" s="29">
        <f>T26</f>
        <v>3.7825059101654845E-2</v>
      </c>
      <c r="U28" s="28">
        <f>SUM(U20-U26)</f>
        <v>1582</v>
      </c>
      <c r="V28" s="29">
        <f>+U28/U20</f>
        <v>0.71389891696750907</v>
      </c>
      <c r="W28" s="28">
        <f>SUM(W20-W26)</f>
        <v>6852</v>
      </c>
      <c r="X28" s="29">
        <f>+W28/W20</f>
        <v>0.61474968598600399</v>
      </c>
    </row>
    <row r="29" spans="1:24" ht="14.25" customHeight="1" x14ac:dyDescent="0.2">
      <c r="C29" s="30"/>
      <c r="F29" s="16"/>
      <c r="M29" s="15" t="s">
        <v>27</v>
      </c>
    </row>
    <row r="30" spans="1:24" ht="14.25" customHeight="1" x14ac:dyDescent="0.2">
      <c r="C30" s="30" t="s">
        <v>40</v>
      </c>
      <c r="F30" s="16"/>
      <c r="M30" s="15" t="s">
        <v>27</v>
      </c>
    </row>
    <row r="31" spans="1:24" ht="14.25" customHeight="1" x14ac:dyDescent="0.2">
      <c r="A31" s="1">
        <v>6410000001</v>
      </c>
      <c r="C31" s="14" t="s">
        <v>41</v>
      </c>
      <c r="D31" s="15">
        <v>111</v>
      </c>
      <c r="E31" s="15">
        <v>114</v>
      </c>
      <c r="F31" s="16">
        <v>114</v>
      </c>
      <c r="G31" s="15">
        <v>114</v>
      </c>
      <c r="H31" s="15">
        <v>114</v>
      </c>
      <c r="I31" s="15">
        <v>91</v>
      </c>
      <c r="J31" s="15">
        <f>83+3</f>
        <v>86</v>
      </c>
      <c r="K31" s="15">
        <f>84+7</f>
        <v>91</v>
      </c>
      <c r="L31" s="15">
        <v>84</v>
      </c>
      <c r="M31" s="15">
        <v>84</v>
      </c>
      <c r="N31" s="15">
        <v>84</v>
      </c>
      <c r="O31" s="15">
        <v>84</v>
      </c>
      <c r="P31" s="15">
        <f>84-3-7-2</f>
        <v>72</v>
      </c>
      <c r="Q31" s="15">
        <v>84</v>
      </c>
      <c r="R31" s="15">
        <v>84</v>
      </c>
      <c r="S31" s="15">
        <f t="shared" ref="S31:S37" si="10">R31-Q31</f>
        <v>0</v>
      </c>
      <c r="T31" s="17"/>
      <c r="U31" s="15">
        <f>+Q31+R31</f>
        <v>168</v>
      </c>
      <c r="V31" s="17"/>
      <c r="W31" s="15">
        <f t="shared" ref="W31:W37" si="11">E31+F31+G31+H31+I31+J31+K31+L31+M31+N31+O31+P31</f>
        <v>1132</v>
      </c>
      <c r="X31" s="17"/>
    </row>
    <row r="32" spans="1:24" ht="14.25" customHeight="1" x14ac:dyDescent="0.2">
      <c r="C32" s="14" t="s">
        <v>42</v>
      </c>
      <c r="D32" s="15">
        <v>0</v>
      </c>
      <c r="E32" s="15">
        <v>0</v>
      </c>
      <c r="F32" s="16">
        <v>27</v>
      </c>
      <c r="G32" s="15">
        <v>5</v>
      </c>
      <c r="H32" s="15">
        <v>5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  <c r="P32" s="15">
        <v>0</v>
      </c>
      <c r="Q32" s="15">
        <v>0</v>
      </c>
      <c r="R32" s="15">
        <v>0</v>
      </c>
      <c r="S32" s="15">
        <f t="shared" si="10"/>
        <v>0</v>
      </c>
      <c r="T32" s="17"/>
      <c r="U32" s="15">
        <f t="shared" ref="U32:U37" si="12">+Q32+R32</f>
        <v>0</v>
      </c>
      <c r="V32" s="17"/>
      <c r="W32" s="15">
        <f t="shared" si="11"/>
        <v>37</v>
      </c>
      <c r="X32" s="17"/>
    </row>
    <row r="33" spans="1:24" ht="14.25" customHeight="1" x14ac:dyDescent="0.2">
      <c r="A33" s="1">
        <v>6410000003</v>
      </c>
      <c r="C33" s="14" t="s">
        <v>43</v>
      </c>
      <c r="D33" s="15">
        <v>5</v>
      </c>
      <c r="E33" s="15">
        <v>0</v>
      </c>
      <c r="F33" s="16">
        <v>0</v>
      </c>
      <c r="G33" s="15">
        <v>0</v>
      </c>
      <c r="H33" s="15">
        <v>12</v>
      </c>
      <c r="I33" s="15">
        <v>12</v>
      </c>
      <c r="J33" s="15">
        <v>12</v>
      </c>
      <c r="K33" s="15">
        <v>12</v>
      </c>
      <c r="L33" s="15">
        <v>12</v>
      </c>
      <c r="M33" s="15">
        <f>12+5</f>
        <v>17</v>
      </c>
      <c r="N33" s="15">
        <v>7</v>
      </c>
      <c r="O33" s="15">
        <v>7</v>
      </c>
      <c r="P33" s="15">
        <v>-76</v>
      </c>
      <c r="Q33" s="15">
        <v>11</v>
      </c>
      <c r="R33" s="15">
        <v>11</v>
      </c>
      <c r="S33" s="15">
        <f t="shared" si="10"/>
        <v>0</v>
      </c>
      <c r="T33" s="17"/>
      <c r="U33" s="15">
        <f t="shared" si="12"/>
        <v>22</v>
      </c>
      <c r="V33" s="17"/>
      <c r="W33" s="15">
        <f t="shared" si="11"/>
        <v>15</v>
      </c>
      <c r="X33" s="17"/>
    </row>
    <row r="34" spans="1:24" ht="14.25" customHeight="1" x14ac:dyDescent="0.2">
      <c r="C34" s="14" t="s">
        <v>100</v>
      </c>
      <c r="D34" s="15">
        <v>0</v>
      </c>
      <c r="E34" s="15"/>
      <c r="F34" s="16"/>
      <c r="G34" s="15"/>
      <c r="H34" s="15">
        <v>0</v>
      </c>
      <c r="I34" s="15">
        <v>0</v>
      </c>
      <c r="J34" s="15">
        <v>4</v>
      </c>
      <c r="K34" s="15">
        <v>0</v>
      </c>
      <c r="L34" s="15">
        <v>0</v>
      </c>
      <c r="M34" s="15">
        <v>0</v>
      </c>
      <c r="N34" s="15">
        <v>0</v>
      </c>
      <c r="O34" s="15">
        <v>0</v>
      </c>
      <c r="P34" s="15">
        <v>85</v>
      </c>
      <c r="Q34" s="15">
        <v>0</v>
      </c>
      <c r="R34" s="15">
        <v>0</v>
      </c>
      <c r="S34" s="15">
        <f t="shared" si="10"/>
        <v>0</v>
      </c>
      <c r="T34" s="17"/>
      <c r="U34" s="15">
        <f t="shared" si="12"/>
        <v>0</v>
      </c>
      <c r="V34" s="17"/>
      <c r="W34" s="15">
        <f t="shared" si="11"/>
        <v>89</v>
      </c>
      <c r="X34" s="17"/>
    </row>
    <row r="35" spans="1:24" ht="14.25" customHeight="1" x14ac:dyDescent="0.2">
      <c r="C35" s="14" t="s">
        <v>44</v>
      </c>
      <c r="D35" s="15">
        <v>0</v>
      </c>
      <c r="E35" s="15">
        <v>0</v>
      </c>
      <c r="F35" s="16">
        <v>0</v>
      </c>
      <c r="G35" s="15">
        <v>0</v>
      </c>
      <c r="H35" s="15">
        <v>0</v>
      </c>
      <c r="I35" s="15">
        <v>0</v>
      </c>
      <c r="J35" s="15">
        <v>1</v>
      </c>
      <c r="K35" s="15">
        <v>0</v>
      </c>
      <c r="L35" s="15">
        <v>0</v>
      </c>
      <c r="M35" s="15">
        <v>0</v>
      </c>
      <c r="N35" s="15">
        <v>0</v>
      </c>
      <c r="O35" s="15">
        <v>0</v>
      </c>
      <c r="P35" s="15">
        <v>0</v>
      </c>
      <c r="Q35" s="15">
        <v>0</v>
      </c>
      <c r="R35" s="15">
        <v>0</v>
      </c>
      <c r="S35" s="15">
        <f t="shared" si="10"/>
        <v>0</v>
      </c>
      <c r="T35" s="17"/>
      <c r="U35" s="15">
        <f t="shared" si="12"/>
        <v>0</v>
      </c>
      <c r="V35" s="17"/>
      <c r="W35" s="15">
        <f t="shared" si="11"/>
        <v>1</v>
      </c>
      <c r="X35" s="17"/>
    </row>
    <row r="36" spans="1:24" ht="14.25" customHeight="1" x14ac:dyDescent="0.2">
      <c r="C36" s="14" t="s">
        <v>99</v>
      </c>
      <c r="D36" s="15">
        <v>0</v>
      </c>
      <c r="E36" s="15">
        <v>0</v>
      </c>
      <c r="F36" s="16">
        <v>0</v>
      </c>
      <c r="G36" s="15">
        <v>0</v>
      </c>
      <c r="H36" s="15">
        <v>0</v>
      </c>
      <c r="I36" s="15">
        <v>0</v>
      </c>
      <c r="J36" s="15">
        <v>1</v>
      </c>
      <c r="K36" s="15">
        <v>0</v>
      </c>
      <c r="L36" s="15">
        <v>0</v>
      </c>
      <c r="M36" s="15">
        <v>2</v>
      </c>
      <c r="N36" s="15">
        <v>2</v>
      </c>
      <c r="O36" s="15">
        <v>0</v>
      </c>
      <c r="P36" s="15">
        <v>3</v>
      </c>
      <c r="Q36" s="15">
        <v>0</v>
      </c>
      <c r="R36" s="15">
        <v>0</v>
      </c>
      <c r="S36" s="15">
        <f t="shared" si="10"/>
        <v>0</v>
      </c>
      <c r="T36" s="17"/>
      <c r="U36" s="15">
        <f t="shared" si="12"/>
        <v>0</v>
      </c>
      <c r="V36" s="17"/>
      <c r="W36" s="15">
        <f t="shared" si="11"/>
        <v>8</v>
      </c>
      <c r="X36" s="17"/>
    </row>
    <row r="37" spans="1:24" ht="14.25" customHeight="1" x14ac:dyDescent="0.2">
      <c r="C37" s="14" t="s">
        <v>101</v>
      </c>
      <c r="D37" s="15">
        <v>0</v>
      </c>
      <c r="E37" s="15">
        <v>0</v>
      </c>
      <c r="F37" s="16">
        <v>0</v>
      </c>
      <c r="G37" s="15">
        <v>0</v>
      </c>
      <c r="H37" s="15">
        <v>0</v>
      </c>
      <c r="I37" s="15">
        <v>0</v>
      </c>
      <c r="J37" s="15">
        <v>0</v>
      </c>
      <c r="K37" s="15">
        <v>0</v>
      </c>
      <c r="L37" s="15">
        <v>0</v>
      </c>
      <c r="M37" s="15">
        <v>0</v>
      </c>
      <c r="N37" s="15">
        <v>0</v>
      </c>
      <c r="O37" s="15">
        <v>0</v>
      </c>
      <c r="P37" s="15">
        <v>0</v>
      </c>
      <c r="Q37" s="15">
        <v>0</v>
      </c>
      <c r="R37" s="15">
        <v>0</v>
      </c>
      <c r="S37" s="15">
        <f t="shared" si="10"/>
        <v>0</v>
      </c>
      <c r="T37" s="17"/>
      <c r="U37" s="15">
        <f t="shared" si="12"/>
        <v>0</v>
      </c>
      <c r="V37" s="17"/>
      <c r="W37" s="15">
        <f t="shared" si="11"/>
        <v>0</v>
      </c>
      <c r="X37" s="17"/>
    </row>
    <row r="38" spans="1:24" ht="14.25" customHeight="1" x14ac:dyDescent="0.2">
      <c r="C38" s="30" t="s">
        <v>45</v>
      </c>
      <c r="D38" s="21">
        <f>SUM(D31:D37)</f>
        <v>116</v>
      </c>
      <c r="E38" s="21">
        <f>SUM(E31:E37)</f>
        <v>114</v>
      </c>
      <c r="F38" s="21">
        <f>SUM(F31:F37)</f>
        <v>141</v>
      </c>
      <c r="G38" s="21">
        <f>SUM(G31:G37)</f>
        <v>119</v>
      </c>
      <c r="H38" s="21">
        <f>SUM(H31:H37)</f>
        <v>131</v>
      </c>
      <c r="I38" s="21">
        <f t="shared" ref="I38:N38" si="13">SUM(I31:I37)</f>
        <v>103</v>
      </c>
      <c r="J38" s="21">
        <f t="shared" si="13"/>
        <v>104</v>
      </c>
      <c r="K38" s="21">
        <f t="shared" si="13"/>
        <v>103</v>
      </c>
      <c r="L38" s="21">
        <f t="shared" si="13"/>
        <v>96</v>
      </c>
      <c r="M38" s="21">
        <f t="shared" si="13"/>
        <v>103</v>
      </c>
      <c r="N38" s="21">
        <f t="shared" si="13"/>
        <v>93</v>
      </c>
      <c r="O38" s="21">
        <f>SUM(O31:O37)</f>
        <v>91</v>
      </c>
      <c r="P38" s="21">
        <f>SUM(P31:P37)</f>
        <v>84</v>
      </c>
      <c r="Q38" s="21">
        <f>SUM(Q31:Q37)</f>
        <v>95</v>
      </c>
      <c r="R38" s="21">
        <f>SUM(R31:R37)</f>
        <v>95</v>
      </c>
      <c r="S38" s="21">
        <f>SUM(S31:S37)</f>
        <v>0</v>
      </c>
      <c r="T38" s="32"/>
      <c r="U38" s="21">
        <f>SUM(U31:U37)</f>
        <v>190</v>
      </c>
      <c r="V38" s="32"/>
      <c r="W38" s="21">
        <f>SUM(W31:W37)</f>
        <v>1282</v>
      </c>
      <c r="X38" s="32"/>
    </row>
    <row r="39" spans="1:24" ht="14.25" customHeight="1" x14ac:dyDescent="0.2">
      <c r="C39" s="30" t="s">
        <v>46</v>
      </c>
      <c r="F39" s="16" t="s">
        <v>27</v>
      </c>
      <c r="M39" s="15" t="s">
        <v>27</v>
      </c>
    </row>
    <row r="40" spans="1:24" ht="14.25" customHeight="1" x14ac:dyDescent="0.2">
      <c r="C40" s="14" t="s">
        <v>47</v>
      </c>
      <c r="D40" s="15">
        <v>17</v>
      </c>
      <c r="E40" s="15">
        <v>12</v>
      </c>
      <c r="F40" s="16">
        <f>28-11</f>
        <v>17</v>
      </c>
      <c r="G40" s="15">
        <f>30-16</f>
        <v>14</v>
      </c>
      <c r="H40" s="15">
        <v>17</v>
      </c>
      <c r="I40" s="15">
        <v>15</v>
      </c>
      <c r="J40" s="15">
        <v>13</v>
      </c>
      <c r="K40" s="15">
        <v>13</v>
      </c>
      <c r="L40" s="15">
        <v>15</v>
      </c>
      <c r="M40" s="15">
        <v>15</v>
      </c>
      <c r="N40" s="15">
        <v>13</v>
      </c>
      <c r="O40" s="15">
        <v>14</v>
      </c>
      <c r="P40" s="15">
        <v>10</v>
      </c>
      <c r="Q40" s="15">
        <v>10</v>
      </c>
      <c r="R40" s="15">
        <v>10</v>
      </c>
      <c r="S40" s="15">
        <f t="shared" ref="S40:S43" si="14">R40-Q40</f>
        <v>0</v>
      </c>
      <c r="T40" s="17"/>
      <c r="U40" s="15">
        <f>+Q40+R40</f>
        <v>20</v>
      </c>
      <c r="V40" s="17"/>
      <c r="W40" s="15">
        <f>E40+F40+G40+H40+I40+J40+K40+L40+M40+N40+O40+P40</f>
        <v>168</v>
      </c>
      <c r="X40" s="17"/>
    </row>
    <row r="41" spans="1:24" ht="14.25" customHeight="1" x14ac:dyDescent="0.2">
      <c r="C41" s="14" t="s">
        <v>48</v>
      </c>
      <c r="D41" s="15">
        <v>3</v>
      </c>
      <c r="E41" s="15">
        <v>3</v>
      </c>
      <c r="F41" s="16">
        <v>3</v>
      </c>
      <c r="G41" s="15">
        <f>7-4</f>
        <v>3</v>
      </c>
      <c r="H41" s="15">
        <v>3</v>
      </c>
      <c r="I41" s="15">
        <v>3</v>
      </c>
      <c r="J41" s="15">
        <v>3</v>
      </c>
      <c r="K41" s="15">
        <v>3</v>
      </c>
      <c r="L41" s="15">
        <v>3</v>
      </c>
      <c r="M41" s="15">
        <v>3</v>
      </c>
      <c r="N41" s="15">
        <v>3</v>
      </c>
      <c r="O41" s="15">
        <v>2</v>
      </c>
      <c r="P41" s="15">
        <v>2</v>
      </c>
      <c r="Q41" s="15">
        <v>2</v>
      </c>
      <c r="R41" s="15">
        <v>1</v>
      </c>
      <c r="S41" s="15">
        <f t="shared" si="14"/>
        <v>-1</v>
      </c>
      <c r="T41" s="17"/>
      <c r="U41" s="15">
        <f t="shared" ref="U41:U43" si="15">+Q41+R41</f>
        <v>3</v>
      </c>
      <c r="V41" s="17"/>
      <c r="W41" s="15">
        <f>E41+F41+G41+H41+I41+J41+K41+L41+M41+N41+O41+P41</f>
        <v>34</v>
      </c>
      <c r="X41" s="17"/>
    </row>
    <row r="42" spans="1:24" ht="14.25" customHeight="1" x14ac:dyDescent="0.2">
      <c r="C42" s="14" t="s">
        <v>49</v>
      </c>
      <c r="D42" s="15">
        <v>5</v>
      </c>
      <c r="E42" s="15">
        <v>4</v>
      </c>
      <c r="F42" s="16">
        <v>8</v>
      </c>
      <c r="G42" s="15">
        <v>5</v>
      </c>
      <c r="H42" s="15">
        <v>8</v>
      </c>
      <c r="I42" s="15">
        <v>7</v>
      </c>
      <c r="J42" s="15">
        <v>5</v>
      </c>
      <c r="K42" s="15">
        <v>7</v>
      </c>
      <c r="L42" s="15">
        <v>6</v>
      </c>
      <c r="M42" s="15">
        <v>6</v>
      </c>
      <c r="N42" s="15">
        <v>6</v>
      </c>
      <c r="O42" s="15">
        <v>4</v>
      </c>
      <c r="P42" s="15">
        <v>6</v>
      </c>
      <c r="Q42" s="15">
        <v>6</v>
      </c>
      <c r="R42" s="15">
        <v>3</v>
      </c>
      <c r="S42" s="15">
        <f t="shared" si="14"/>
        <v>-3</v>
      </c>
      <c r="T42" s="17"/>
      <c r="U42" s="15">
        <f>+Q42+R42</f>
        <v>9</v>
      </c>
      <c r="V42" s="17"/>
      <c r="W42" s="15">
        <f>E42+F42+G42+H42+I42+J42+K42+L42+M42+N42+O42+P42</f>
        <v>72</v>
      </c>
      <c r="X42" s="17"/>
    </row>
    <row r="43" spans="1:24" ht="14.25" customHeight="1" x14ac:dyDescent="0.2">
      <c r="C43" s="14" t="s">
        <v>50</v>
      </c>
      <c r="D43" s="15">
        <v>2</v>
      </c>
      <c r="E43" s="15">
        <v>3</v>
      </c>
      <c r="F43" s="16">
        <v>2</v>
      </c>
      <c r="G43" s="15">
        <v>2</v>
      </c>
      <c r="H43" s="15">
        <v>2</v>
      </c>
      <c r="I43" s="15">
        <v>2</v>
      </c>
      <c r="J43" s="15">
        <v>2</v>
      </c>
      <c r="K43" s="15">
        <v>2</v>
      </c>
      <c r="L43" s="15">
        <v>2</v>
      </c>
      <c r="M43" s="15">
        <v>2</v>
      </c>
      <c r="N43" s="15">
        <v>2</v>
      </c>
      <c r="O43" s="15">
        <v>2</v>
      </c>
      <c r="P43" s="15">
        <v>2</v>
      </c>
      <c r="Q43" s="15">
        <v>2</v>
      </c>
      <c r="R43" s="15">
        <v>2</v>
      </c>
      <c r="S43" s="15">
        <f t="shared" si="14"/>
        <v>0</v>
      </c>
      <c r="T43" s="19"/>
      <c r="U43" s="15">
        <f t="shared" si="15"/>
        <v>4</v>
      </c>
      <c r="V43" s="19"/>
      <c r="W43" s="15">
        <f>E43+F43+G43+H43+I43+J43+K43+L43+M43+N43+O43+P43</f>
        <v>25</v>
      </c>
      <c r="X43" s="19"/>
    </row>
    <row r="44" spans="1:24" ht="14.25" customHeight="1" x14ac:dyDescent="0.2">
      <c r="C44" s="30" t="s">
        <v>46</v>
      </c>
      <c r="D44" s="21">
        <f>SUM(D40:D43)</f>
        <v>27</v>
      </c>
      <c r="E44" s="21">
        <f>SUM(E40:E43)</f>
        <v>22</v>
      </c>
      <c r="F44" s="21">
        <f>SUM(F40:F43)</f>
        <v>30</v>
      </c>
      <c r="G44" s="21">
        <f t="shared" ref="G44:N44" si="16">SUM(G40:G43)</f>
        <v>24</v>
      </c>
      <c r="H44" s="21">
        <f t="shared" si="16"/>
        <v>30</v>
      </c>
      <c r="I44" s="21">
        <f t="shared" si="16"/>
        <v>27</v>
      </c>
      <c r="J44" s="21">
        <f t="shared" si="16"/>
        <v>23</v>
      </c>
      <c r="K44" s="21">
        <f>SUM(K40:K43)</f>
        <v>25</v>
      </c>
      <c r="L44" s="21">
        <f t="shared" si="16"/>
        <v>26</v>
      </c>
      <c r="M44" s="21">
        <f t="shared" si="16"/>
        <v>26</v>
      </c>
      <c r="N44" s="21">
        <f t="shared" si="16"/>
        <v>24</v>
      </c>
      <c r="O44" s="21">
        <f>SUM(O40:O43)</f>
        <v>22</v>
      </c>
      <c r="P44" s="21">
        <f>SUM(P40:P43)</f>
        <v>20</v>
      </c>
      <c r="Q44" s="21">
        <f>SUM(Q40:Q43)</f>
        <v>20</v>
      </c>
      <c r="R44" s="21">
        <f>SUM(R40:R43)</f>
        <v>16</v>
      </c>
      <c r="S44" s="21">
        <f>SUM(S40:S43)</f>
        <v>-4</v>
      </c>
      <c r="T44" s="17"/>
      <c r="U44" s="15">
        <f>SUM(U40:U43)</f>
        <v>36</v>
      </c>
      <c r="V44" s="17"/>
      <c r="W44" s="15">
        <f>SUM(W40:W43)</f>
        <v>299</v>
      </c>
      <c r="X44" s="17"/>
    </row>
    <row r="45" spans="1:24" ht="14.25" customHeight="1" x14ac:dyDescent="0.2">
      <c r="C45" s="30"/>
      <c r="D45" s="15"/>
      <c r="E45" s="15"/>
      <c r="F45" s="16"/>
      <c r="G45" s="15"/>
      <c r="H45" s="15"/>
      <c r="I45" s="15"/>
      <c r="J45" s="15"/>
      <c r="K45" s="15"/>
      <c r="L45" s="15"/>
      <c r="M45" s="15" t="s">
        <v>27</v>
      </c>
      <c r="N45" s="15"/>
      <c r="O45" s="15"/>
      <c r="P45" s="15"/>
      <c r="Q45" s="15"/>
      <c r="R45" s="15"/>
      <c r="S45" s="15"/>
      <c r="T45" s="17"/>
      <c r="U45" s="15"/>
      <c r="V45" s="17"/>
      <c r="W45" s="15"/>
      <c r="X45" s="17"/>
    </row>
    <row r="46" spans="1:24" ht="14.25" customHeight="1" x14ac:dyDescent="0.2">
      <c r="C46" s="30" t="s">
        <v>51</v>
      </c>
      <c r="F46" s="16"/>
      <c r="M46" s="15" t="s">
        <v>27</v>
      </c>
    </row>
    <row r="47" spans="1:24" ht="14.25" customHeight="1" x14ac:dyDescent="0.2">
      <c r="C47" s="14" t="s">
        <v>52</v>
      </c>
      <c r="D47" s="15">
        <v>44</v>
      </c>
      <c r="E47" s="15">
        <v>55</v>
      </c>
      <c r="F47" s="16">
        <v>66</v>
      </c>
      <c r="G47" s="15">
        <v>234</v>
      </c>
      <c r="H47" s="15">
        <v>58</v>
      </c>
      <c r="I47" s="15">
        <v>77</v>
      </c>
      <c r="J47" s="15">
        <v>482</v>
      </c>
      <c r="K47" s="15">
        <v>95</v>
      </c>
      <c r="L47" s="15">
        <v>77</v>
      </c>
      <c r="M47" s="15">
        <v>86</v>
      </c>
      <c r="N47" s="15">
        <v>106</v>
      </c>
      <c r="O47" s="15">
        <v>72</v>
      </c>
      <c r="P47" s="15">
        <v>37</v>
      </c>
      <c r="Q47" s="15">
        <v>55</v>
      </c>
      <c r="R47" s="15">
        <f>202-90</f>
        <v>112</v>
      </c>
      <c r="S47" s="15">
        <f>R47-Q47</f>
        <v>57</v>
      </c>
      <c r="T47" s="17"/>
      <c r="U47" s="15">
        <f>+Q47+R47</f>
        <v>167</v>
      </c>
      <c r="V47" s="17"/>
      <c r="W47" s="15">
        <f>E47+F47+G47+H47+I47+J47+K47+L47+M47+N47+O47+P47</f>
        <v>1445</v>
      </c>
      <c r="X47" s="17"/>
    </row>
    <row r="48" spans="1:24" ht="14.25" customHeight="1" x14ac:dyDescent="0.2">
      <c r="C48" s="14" t="s">
        <v>53</v>
      </c>
      <c r="D48" s="15">
        <v>20</v>
      </c>
      <c r="E48" s="15">
        <v>24</v>
      </c>
      <c r="F48" s="16">
        <v>25</v>
      </c>
      <c r="G48" s="15">
        <v>25</v>
      </c>
      <c r="H48" s="15">
        <v>21</v>
      </c>
      <c r="I48" s="15">
        <v>21</v>
      </c>
      <c r="J48" s="15">
        <v>24</v>
      </c>
      <c r="K48" s="15">
        <v>24</v>
      </c>
      <c r="L48" s="15">
        <v>24</v>
      </c>
      <c r="M48" s="15">
        <v>24</v>
      </c>
      <c r="N48" s="15">
        <v>24</v>
      </c>
      <c r="O48" s="15">
        <v>24</v>
      </c>
      <c r="P48" s="15">
        <v>24</v>
      </c>
      <c r="Q48" s="15">
        <v>24</v>
      </c>
      <c r="R48" s="15">
        <v>26</v>
      </c>
      <c r="S48" s="15">
        <f t="shared" ref="S48" si="17">R48-Q48</f>
        <v>2</v>
      </c>
      <c r="T48" s="17"/>
      <c r="U48" s="15">
        <f>+Q48+R48</f>
        <v>50</v>
      </c>
      <c r="V48" s="17"/>
      <c r="W48" s="15">
        <f>E48+F48+G48+H48+I48+J48+K48+L48+M48+N48+O48+P48</f>
        <v>284</v>
      </c>
      <c r="X48" s="17"/>
    </row>
    <row r="49" spans="1:24" ht="14.25" customHeight="1" x14ac:dyDescent="0.2">
      <c r="C49" s="30" t="s">
        <v>51</v>
      </c>
      <c r="D49" s="21">
        <f>SUM(D47:D48)</f>
        <v>64</v>
      </c>
      <c r="E49" s="21">
        <f>SUM(E47:E48)</f>
        <v>79</v>
      </c>
      <c r="F49" s="21">
        <f>SUM(F47:F48)</f>
        <v>91</v>
      </c>
      <c r="G49" s="21">
        <f t="shared" ref="G49:O49" si="18">SUM(G47:G48)</f>
        <v>259</v>
      </c>
      <c r="H49" s="21">
        <f>SUM(H47:H48)</f>
        <v>79</v>
      </c>
      <c r="I49" s="21">
        <f t="shared" si="18"/>
        <v>98</v>
      </c>
      <c r="J49" s="21">
        <f t="shared" si="18"/>
        <v>506</v>
      </c>
      <c r="K49" s="21">
        <f>SUM(K47:K48)</f>
        <v>119</v>
      </c>
      <c r="L49" s="21">
        <f t="shared" si="18"/>
        <v>101</v>
      </c>
      <c r="M49" s="21">
        <f t="shared" si="18"/>
        <v>110</v>
      </c>
      <c r="N49" s="21">
        <f>SUM(N47:N48)</f>
        <v>130</v>
      </c>
      <c r="O49" s="21">
        <f t="shared" si="18"/>
        <v>96</v>
      </c>
      <c r="P49" s="21">
        <f>SUM(P47:P48)</f>
        <v>61</v>
      </c>
      <c r="Q49" s="21">
        <f>SUM(Q47:Q48)</f>
        <v>79</v>
      </c>
      <c r="R49" s="21">
        <f>SUM(R47:R48)</f>
        <v>138</v>
      </c>
      <c r="S49" s="21">
        <f>SUM(S47:S48)</f>
        <v>59</v>
      </c>
      <c r="T49" s="32"/>
      <c r="U49" s="21">
        <f>SUM(U47:U48)</f>
        <v>217</v>
      </c>
      <c r="V49" s="32"/>
      <c r="W49" s="21">
        <f>SUM(W47:W48)</f>
        <v>1729</v>
      </c>
      <c r="X49" s="32"/>
    </row>
    <row r="50" spans="1:24" ht="14.25" customHeight="1" x14ac:dyDescent="0.2">
      <c r="C50" s="30"/>
      <c r="D50" s="15"/>
      <c r="E50" s="15"/>
      <c r="F50" s="16" t="s">
        <v>27</v>
      </c>
      <c r="G50" s="15"/>
      <c r="H50" s="15"/>
      <c r="I50" s="15"/>
      <c r="J50" s="15"/>
      <c r="K50" s="15"/>
      <c r="L50" s="15"/>
      <c r="M50" s="15" t="s">
        <v>27</v>
      </c>
      <c r="N50" s="15"/>
      <c r="O50" s="15"/>
      <c r="P50" s="15"/>
      <c r="Q50" s="15"/>
      <c r="R50" s="15"/>
      <c r="S50" s="15"/>
      <c r="T50" s="17"/>
      <c r="U50" s="15"/>
      <c r="V50" s="17"/>
      <c r="W50" s="15"/>
      <c r="X50" s="17"/>
    </row>
    <row r="51" spans="1:24" ht="14.25" customHeight="1" x14ac:dyDescent="0.2">
      <c r="C51" s="30" t="s">
        <v>54</v>
      </c>
      <c r="F51" s="16" t="s">
        <v>27</v>
      </c>
      <c r="M51" s="15" t="s">
        <v>27</v>
      </c>
      <c r="S51" s="15" t="s">
        <v>27</v>
      </c>
    </row>
    <row r="52" spans="1:24" ht="14.25" customHeight="1" x14ac:dyDescent="0.2">
      <c r="A52" s="1">
        <v>64910000001</v>
      </c>
      <c r="C52" s="14" t="s">
        <v>55</v>
      </c>
      <c r="D52" s="15">
        <v>22</v>
      </c>
      <c r="E52" s="15">
        <v>22</v>
      </c>
      <c r="F52" s="16">
        <v>22</v>
      </c>
      <c r="G52" s="15">
        <v>22</v>
      </c>
      <c r="H52" s="15">
        <v>22</v>
      </c>
      <c r="I52" s="15">
        <v>22</v>
      </c>
      <c r="J52" s="15">
        <v>22</v>
      </c>
      <c r="K52" s="15">
        <v>22</v>
      </c>
      <c r="L52" s="15">
        <v>22</v>
      </c>
      <c r="M52" s="15">
        <v>22</v>
      </c>
      <c r="N52" s="15">
        <v>22</v>
      </c>
      <c r="O52" s="15">
        <v>22</v>
      </c>
      <c r="P52" s="15">
        <v>22</v>
      </c>
      <c r="Q52" s="15">
        <v>24</v>
      </c>
      <c r="R52" s="15">
        <v>24</v>
      </c>
      <c r="S52" s="15">
        <f>R52-Q52</f>
        <v>0</v>
      </c>
      <c r="T52" s="17"/>
      <c r="U52" s="15">
        <f>+Q52+R52</f>
        <v>48</v>
      </c>
      <c r="V52" s="17"/>
      <c r="W52" s="15">
        <f t="shared" ref="W52:W66" si="19">E52+F52+G52+H52+I52+J52+K52+L52+M52+N52+O52+P52</f>
        <v>264</v>
      </c>
      <c r="X52" s="17"/>
    </row>
    <row r="53" spans="1:24" ht="14.25" customHeight="1" x14ac:dyDescent="0.2">
      <c r="C53" s="14" t="s">
        <v>56</v>
      </c>
      <c r="D53" s="15">
        <v>0</v>
      </c>
      <c r="E53" s="15">
        <v>0</v>
      </c>
      <c r="F53" s="16">
        <v>0</v>
      </c>
      <c r="G53" s="15">
        <v>0</v>
      </c>
      <c r="H53" s="15">
        <v>0</v>
      </c>
      <c r="I53" s="15">
        <v>0</v>
      </c>
      <c r="J53" s="15">
        <v>0</v>
      </c>
      <c r="K53" s="15">
        <v>0</v>
      </c>
      <c r="L53" s="15">
        <v>0</v>
      </c>
      <c r="M53" s="15">
        <v>0</v>
      </c>
      <c r="N53" s="15">
        <v>0</v>
      </c>
      <c r="O53" s="15">
        <v>0</v>
      </c>
      <c r="P53" s="15">
        <v>0</v>
      </c>
      <c r="Q53" s="15">
        <v>0</v>
      </c>
      <c r="R53" s="15">
        <v>0</v>
      </c>
      <c r="S53" s="15">
        <f t="shared" ref="S53:S65" si="20">R53-Q53</f>
        <v>0</v>
      </c>
      <c r="T53" s="17"/>
      <c r="U53" s="15">
        <f t="shared" ref="U53:U66" si="21">+Q53+R53</f>
        <v>0</v>
      </c>
      <c r="V53" s="17"/>
      <c r="W53" s="15">
        <f t="shared" si="19"/>
        <v>0</v>
      </c>
      <c r="X53" s="17"/>
    </row>
    <row r="54" spans="1:24" ht="14.25" customHeight="1" x14ac:dyDescent="0.2">
      <c r="C54" s="14" t="s">
        <v>57</v>
      </c>
      <c r="D54" s="1">
        <v>0</v>
      </c>
      <c r="F54" s="16"/>
      <c r="M54" s="15"/>
      <c r="O54" s="1">
        <v>0</v>
      </c>
      <c r="P54" s="1">
        <v>0</v>
      </c>
      <c r="Q54" s="1">
        <v>0</v>
      </c>
      <c r="R54" s="1">
        <v>0</v>
      </c>
      <c r="S54" s="15">
        <f t="shared" si="20"/>
        <v>0</v>
      </c>
      <c r="U54" s="15">
        <f t="shared" si="21"/>
        <v>0</v>
      </c>
      <c r="W54" s="15">
        <f t="shared" si="19"/>
        <v>0</v>
      </c>
    </row>
    <row r="55" spans="1:24" ht="14.25" customHeight="1" x14ac:dyDescent="0.2">
      <c r="A55" s="1">
        <v>64910000016</v>
      </c>
      <c r="C55" s="14" t="s">
        <v>58</v>
      </c>
      <c r="D55" s="15">
        <v>6</v>
      </c>
      <c r="E55" s="15">
        <v>0</v>
      </c>
      <c r="F55" s="16">
        <v>10</v>
      </c>
      <c r="G55" s="15">
        <v>6</v>
      </c>
      <c r="H55" s="15">
        <v>6</v>
      </c>
      <c r="I55" s="15">
        <v>6</v>
      </c>
      <c r="J55" s="15">
        <v>7</v>
      </c>
      <c r="K55" s="15">
        <v>6</v>
      </c>
      <c r="L55" s="15">
        <v>6</v>
      </c>
      <c r="M55" s="15">
        <v>6</v>
      </c>
      <c r="N55" s="15">
        <v>6</v>
      </c>
      <c r="O55" s="15">
        <v>6</v>
      </c>
      <c r="P55" s="15">
        <v>-1</v>
      </c>
      <c r="Q55" s="15">
        <v>6</v>
      </c>
      <c r="R55" s="15">
        <v>6</v>
      </c>
      <c r="S55" s="15">
        <f t="shared" si="20"/>
        <v>0</v>
      </c>
      <c r="T55" s="17"/>
      <c r="U55" s="15">
        <f t="shared" si="21"/>
        <v>12</v>
      </c>
      <c r="V55" s="17"/>
      <c r="W55" s="15">
        <f t="shared" si="19"/>
        <v>64</v>
      </c>
      <c r="X55" s="17"/>
    </row>
    <row r="56" spans="1:24" ht="14.25" customHeight="1" x14ac:dyDescent="0.2">
      <c r="C56" s="14" t="s">
        <v>59</v>
      </c>
      <c r="D56" s="15">
        <v>0</v>
      </c>
      <c r="E56" s="15">
        <v>0</v>
      </c>
      <c r="F56" s="16">
        <v>0</v>
      </c>
      <c r="G56" s="15">
        <v>0</v>
      </c>
      <c r="H56" s="15">
        <v>0</v>
      </c>
      <c r="I56" s="15">
        <v>0</v>
      </c>
      <c r="J56" s="15">
        <v>0</v>
      </c>
      <c r="K56" s="15">
        <v>0</v>
      </c>
      <c r="L56" s="15">
        <v>0</v>
      </c>
      <c r="M56" s="15">
        <v>0</v>
      </c>
      <c r="N56" s="15">
        <v>0</v>
      </c>
      <c r="O56" s="15">
        <v>0</v>
      </c>
      <c r="P56" s="15">
        <v>0</v>
      </c>
      <c r="Q56" s="15">
        <v>0</v>
      </c>
      <c r="R56" s="15">
        <v>0</v>
      </c>
      <c r="S56" s="15">
        <f t="shared" si="20"/>
        <v>0</v>
      </c>
      <c r="T56" s="17"/>
      <c r="U56" s="15">
        <f t="shared" si="21"/>
        <v>0</v>
      </c>
      <c r="V56" s="17"/>
      <c r="W56" s="15">
        <f t="shared" si="19"/>
        <v>0</v>
      </c>
      <c r="X56" s="17"/>
    </row>
    <row r="57" spans="1:24" ht="14.25" customHeight="1" x14ac:dyDescent="0.2">
      <c r="C57" s="14" t="s">
        <v>60</v>
      </c>
      <c r="D57" s="1">
        <v>0</v>
      </c>
      <c r="E57" s="1">
        <v>0</v>
      </c>
      <c r="F57" s="16">
        <v>0</v>
      </c>
      <c r="G57" s="1">
        <v>0</v>
      </c>
      <c r="H57" s="1">
        <v>0</v>
      </c>
      <c r="I57" s="1">
        <v>0</v>
      </c>
      <c r="J57" s="1">
        <v>0</v>
      </c>
      <c r="K57" s="1">
        <v>0</v>
      </c>
      <c r="L57" s="1">
        <v>4</v>
      </c>
      <c r="M57" s="15">
        <v>0</v>
      </c>
      <c r="N57" s="1">
        <v>0</v>
      </c>
      <c r="O57" s="1">
        <v>0</v>
      </c>
      <c r="P57" s="1">
        <v>0</v>
      </c>
      <c r="Q57" s="1">
        <v>0</v>
      </c>
      <c r="R57" s="1">
        <v>0</v>
      </c>
      <c r="S57" s="15">
        <f t="shared" si="20"/>
        <v>0</v>
      </c>
      <c r="U57" s="15">
        <f t="shared" si="21"/>
        <v>0</v>
      </c>
      <c r="W57" s="15">
        <f t="shared" si="19"/>
        <v>4</v>
      </c>
    </row>
    <row r="58" spans="1:24" ht="14.25" customHeight="1" x14ac:dyDescent="0.2">
      <c r="C58" s="14" t="s">
        <v>61</v>
      </c>
      <c r="D58" s="15">
        <v>0</v>
      </c>
      <c r="E58" s="15">
        <v>0</v>
      </c>
      <c r="F58" s="16">
        <v>0</v>
      </c>
      <c r="G58" s="15">
        <v>0</v>
      </c>
      <c r="H58" s="15">
        <v>0</v>
      </c>
      <c r="I58" s="15">
        <v>0</v>
      </c>
      <c r="J58" s="15">
        <v>0</v>
      </c>
      <c r="K58" s="15">
        <v>0</v>
      </c>
      <c r="L58" s="15">
        <v>0</v>
      </c>
      <c r="M58" s="15">
        <v>0</v>
      </c>
      <c r="N58" s="15">
        <v>0</v>
      </c>
      <c r="O58" s="15">
        <v>0</v>
      </c>
      <c r="P58" s="15">
        <v>0</v>
      </c>
      <c r="Q58" s="15">
        <v>0</v>
      </c>
      <c r="R58" s="15">
        <v>0</v>
      </c>
      <c r="S58" s="15">
        <f t="shared" si="20"/>
        <v>0</v>
      </c>
      <c r="T58" s="17"/>
      <c r="U58" s="15">
        <f t="shared" si="21"/>
        <v>0</v>
      </c>
      <c r="V58" s="17"/>
      <c r="W58" s="15">
        <f t="shared" si="19"/>
        <v>0</v>
      </c>
      <c r="X58" s="17"/>
    </row>
    <row r="59" spans="1:24" ht="14.25" customHeight="1" x14ac:dyDescent="0.2">
      <c r="A59" s="1">
        <v>64910000011</v>
      </c>
      <c r="C59" s="14" t="s">
        <v>62</v>
      </c>
      <c r="D59" s="15">
        <v>2</v>
      </c>
      <c r="E59" s="15">
        <v>2</v>
      </c>
      <c r="F59" s="16">
        <f>3-2</f>
        <v>1</v>
      </c>
      <c r="G59" s="15">
        <v>1</v>
      </c>
      <c r="H59" s="15">
        <v>2</v>
      </c>
      <c r="I59" s="15">
        <v>2</v>
      </c>
      <c r="J59" s="15">
        <v>2</v>
      </c>
      <c r="K59" s="15">
        <v>2</v>
      </c>
      <c r="L59" s="15">
        <v>2</v>
      </c>
      <c r="M59" s="15">
        <v>2</v>
      </c>
      <c r="N59" s="15">
        <v>2</v>
      </c>
      <c r="O59" s="15">
        <v>2</v>
      </c>
      <c r="P59" s="15">
        <v>3</v>
      </c>
      <c r="Q59" s="15">
        <v>2</v>
      </c>
      <c r="R59" s="15">
        <v>2</v>
      </c>
      <c r="S59" s="15">
        <f t="shared" si="20"/>
        <v>0</v>
      </c>
      <c r="T59" s="17"/>
      <c r="U59" s="15">
        <f t="shared" si="21"/>
        <v>4</v>
      </c>
      <c r="V59" s="17"/>
      <c r="W59" s="15">
        <f t="shared" si="19"/>
        <v>23</v>
      </c>
      <c r="X59" s="17"/>
    </row>
    <row r="60" spans="1:24" ht="14.25" customHeight="1" x14ac:dyDescent="0.2">
      <c r="C60" s="14" t="s">
        <v>63</v>
      </c>
      <c r="D60" s="15">
        <v>5</v>
      </c>
      <c r="E60" s="15">
        <v>5</v>
      </c>
      <c r="F60" s="16">
        <v>4</v>
      </c>
      <c r="G60" s="15">
        <v>4</v>
      </c>
      <c r="H60" s="15">
        <v>5</v>
      </c>
      <c r="I60" s="15">
        <v>0</v>
      </c>
      <c r="J60" s="15">
        <v>0</v>
      </c>
      <c r="K60" s="15">
        <v>0</v>
      </c>
      <c r="L60" s="15">
        <v>0</v>
      </c>
      <c r="M60" s="15">
        <v>0</v>
      </c>
      <c r="N60" s="15">
        <v>3</v>
      </c>
      <c r="O60" s="15">
        <v>3</v>
      </c>
      <c r="P60" s="15">
        <v>3</v>
      </c>
      <c r="Q60" s="15">
        <v>0</v>
      </c>
      <c r="R60" s="15">
        <v>0</v>
      </c>
      <c r="S60" s="15">
        <f t="shared" si="20"/>
        <v>0</v>
      </c>
      <c r="T60" s="17"/>
      <c r="U60" s="15">
        <f t="shared" si="21"/>
        <v>0</v>
      </c>
      <c r="V60" s="17"/>
      <c r="W60" s="15">
        <f t="shared" si="19"/>
        <v>27</v>
      </c>
      <c r="X60" s="17"/>
    </row>
    <row r="61" spans="1:24" ht="14.25" customHeight="1" x14ac:dyDescent="0.2">
      <c r="C61" s="14" t="s">
        <v>64</v>
      </c>
      <c r="D61" s="15">
        <v>1</v>
      </c>
      <c r="E61" s="15">
        <v>0</v>
      </c>
      <c r="F61" s="16">
        <f>3+2</f>
        <v>5</v>
      </c>
      <c r="G61" s="15">
        <v>0</v>
      </c>
      <c r="H61" s="15">
        <v>3</v>
      </c>
      <c r="I61" s="15">
        <v>0</v>
      </c>
      <c r="J61" s="15">
        <v>0</v>
      </c>
      <c r="K61" s="15">
        <v>1</v>
      </c>
      <c r="L61" s="15">
        <v>0</v>
      </c>
      <c r="M61" s="15">
        <v>0</v>
      </c>
      <c r="N61" s="15">
        <v>3</v>
      </c>
      <c r="O61" s="15">
        <v>1</v>
      </c>
      <c r="P61" s="15">
        <v>0</v>
      </c>
      <c r="Q61" s="15">
        <v>3</v>
      </c>
      <c r="R61" s="15">
        <v>4</v>
      </c>
      <c r="S61" s="15">
        <f t="shared" si="20"/>
        <v>1</v>
      </c>
      <c r="T61" s="17"/>
      <c r="U61" s="15">
        <f t="shared" si="21"/>
        <v>7</v>
      </c>
      <c r="V61" s="17"/>
      <c r="W61" s="15">
        <f t="shared" si="19"/>
        <v>13</v>
      </c>
      <c r="X61" s="17"/>
    </row>
    <row r="62" spans="1:24" ht="14.25" customHeight="1" x14ac:dyDescent="0.2">
      <c r="C62" s="14" t="s">
        <v>65</v>
      </c>
      <c r="D62" s="15">
        <v>2</v>
      </c>
      <c r="E62" s="15">
        <v>2</v>
      </c>
      <c r="F62" s="16">
        <v>2</v>
      </c>
      <c r="G62" s="15">
        <v>2</v>
      </c>
      <c r="H62" s="15">
        <v>2</v>
      </c>
      <c r="I62" s="15">
        <v>3</v>
      </c>
      <c r="J62" s="15">
        <v>6</v>
      </c>
      <c r="K62" s="15">
        <v>6</v>
      </c>
      <c r="L62" s="15">
        <v>5</v>
      </c>
      <c r="M62" s="15">
        <v>6</v>
      </c>
      <c r="N62" s="15">
        <v>6</v>
      </c>
      <c r="O62" s="15">
        <v>5</v>
      </c>
      <c r="P62" s="15">
        <v>4</v>
      </c>
      <c r="Q62" s="15">
        <v>4</v>
      </c>
      <c r="R62" s="15">
        <v>4</v>
      </c>
      <c r="S62" s="15">
        <f t="shared" si="20"/>
        <v>0</v>
      </c>
      <c r="T62" s="17"/>
      <c r="U62" s="15">
        <f t="shared" si="21"/>
        <v>8</v>
      </c>
      <c r="V62" s="17"/>
      <c r="W62" s="15">
        <f t="shared" si="19"/>
        <v>49</v>
      </c>
      <c r="X62" s="17"/>
    </row>
    <row r="63" spans="1:24" ht="14.25" customHeight="1" x14ac:dyDescent="0.2">
      <c r="C63" s="14" t="s">
        <v>66</v>
      </c>
      <c r="D63" s="15">
        <v>19</v>
      </c>
      <c r="E63" s="15">
        <v>8</v>
      </c>
      <c r="F63" s="16">
        <v>8</v>
      </c>
      <c r="G63" s="15">
        <v>8</v>
      </c>
      <c r="H63" s="15">
        <v>8</v>
      </c>
      <c r="I63" s="15">
        <v>8</v>
      </c>
      <c r="J63" s="15">
        <v>8</v>
      </c>
      <c r="K63" s="15">
        <v>13</v>
      </c>
      <c r="L63" s="15">
        <v>14</v>
      </c>
      <c r="M63" s="15">
        <v>14</v>
      </c>
      <c r="N63" s="15">
        <v>8</v>
      </c>
      <c r="O63" s="15">
        <v>8</v>
      </c>
      <c r="P63" s="15">
        <v>8</v>
      </c>
      <c r="Q63" s="15">
        <v>15</v>
      </c>
      <c r="R63" s="15">
        <v>8</v>
      </c>
      <c r="S63" s="15">
        <f t="shared" si="20"/>
        <v>-7</v>
      </c>
      <c r="T63" s="17"/>
      <c r="U63" s="15">
        <f t="shared" si="21"/>
        <v>23</v>
      </c>
      <c r="V63" s="17"/>
      <c r="W63" s="15">
        <f t="shared" si="19"/>
        <v>113</v>
      </c>
      <c r="X63" s="17"/>
    </row>
    <row r="64" spans="1:24" ht="14.25" customHeight="1" x14ac:dyDescent="0.2">
      <c r="C64" s="14" t="s">
        <v>67</v>
      </c>
      <c r="D64" s="15">
        <v>0</v>
      </c>
      <c r="E64" s="15">
        <v>0</v>
      </c>
      <c r="F64" s="16">
        <v>0</v>
      </c>
      <c r="G64" s="15">
        <v>0</v>
      </c>
      <c r="H64" s="15">
        <v>9</v>
      </c>
      <c r="I64" s="15">
        <v>0</v>
      </c>
      <c r="J64" s="15">
        <v>0</v>
      </c>
      <c r="K64" s="15">
        <v>0</v>
      </c>
      <c r="L64" s="15">
        <v>0</v>
      </c>
      <c r="M64" s="15">
        <v>0</v>
      </c>
      <c r="N64" s="15">
        <v>0</v>
      </c>
      <c r="O64" s="15">
        <v>0</v>
      </c>
      <c r="P64" s="15">
        <v>4</v>
      </c>
      <c r="Q64" s="15">
        <v>2</v>
      </c>
      <c r="R64" s="15">
        <v>0</v>
      </c>
      <c r="S64" s="15">
        <f t="shared" si="20"/>
        <v>-2</v>
      </c>
      <c r="T64" s="17"/>
      <c r="U64" s="15">
        <f t="shared" si="21"/>
        <v>2</v>
      </c>
      <c r="V64" s="17"/>
      <c r="W64" s="15">
        <f t="shared" si="19"/>
        <v>13</v>
      </c>
      <c r="X64" s="17"/>
    </row>
    <row r="65" spans="3:26" ht="14.25" customHeight="1" x14ac:dyDescent="0.2">
      <c r="C65" s="14" t="s">
        <v>68</v>
      </c>
      <c r="D65" s="15">
        <v>6</v>
      </c>
      <c r="E65" s="15">
        <v>6</v>
      </c>
      <c r="F65" s="16">
        <v>36</v>
      </c>
      <c r="G65" s="15">
        <v>13</v>
      </c>
      <c r="H65" s="15">
        <v>4</v>
      </c>
      <c r="I65" s="15">
        <v>4</v>
      </c>
      <c r="J65" s="15">
        <v>4</v>
      </c>
      <c r="K65" s="15">
        <v>13</v>
      </c>
      <c r="L65" s="15">
        <v>8</v>
      </c>
      <c r="M65" s="15">
        <v>4</v>
      </c>
      <c r="N65" s="15">
        <v>4</v>
      </c>
      <c r="O65" s="15">
        <v>4</v>
      </c>
      <c r="P65" s="15">
        <v>0</v>
      </c>
      <c r="Q65" s="15">
        <v>0</v>
      </c>
      <c r="R65" s="15">
        <v>0</v>
      </c>
      <c r="S65" s="15">
        <f t="shared" si="20"/>
        <v>0</v>
      </c>
      <c r="T65" s="17"/>
      <c r="U65" s="15">
        <f t="shared" si="21"/>
        <v>0</v>
      </c>
      <c r="V65" s="17"/>
      <c r="W65" s="15">
        <f t="shared" si="19"/>
        <v>100</v>
      </c>
      <c r="X65" s="17"/>
    </row>
    <row r="66" spans="3:26" ht="14.25" customHeight="1" x14ac:dyDescent="0.2">
      <c r="C66" s="14" t="s">
        <v>69</v>
      </c>
      <c r="D66" s="25">
        <v>9</v>
      </c>
      <c r="E66" s="25">
        <v>7</v>
      </c>
      <c r="F66" s="26">
        <v>5</v>
      </c>
      <c r="G66" s="25">
        <f>44-15</f>
        <v>29</v>
      </c>
      <c r="H66" s="25">
        <v>9</v>
      </c>
      <c r="I66" s="25">
        <v>5</v>
      </c>
      <c r="J66" s="25">
        <v>5</v>
      </c>
      <c r="K66" s="25">
        <v>34</v>
      </c>
      <c r="L66" s="25">
        <v>12</v>
      </c>
      <c r="M66" s="25">
        <v>13</v>
      </c>
      <c r="N66" s="25">
        <v>16</v>
      </c>
      <c r="O66" s="25">
        <v>12</v>
      </c>
      <c r="P66" s="25">
        <v>3</v>
      </c>
      <c r="Q66" s="49">
        <v>7</v>
      </c>
      <c r="R66" s="49">
        <v>4</v>
      </c>
      <c r="S66" s="15">
        <f>R66-Q66</f>
        <v>-3</v>
      </c>
      <c r="T66" s="19"/>
      <c r="U66" s="15">
        <f t="shared" si="21"/>
        <v>11</v>
      </c>
      <c r="V66" s="19"/>
      <c r="W66" s="15">
        <f t="shared" si="19"/>
        <v>150</v>
      </c>
      <c r="X66" s="19"/>
    </row>
    <row r="67" spans="3:26" s="24" customFormat="1" ht="14.25" customHeight="1" x14ac:dyDescent="0.2">
      <c r="C67" s="30" t="s">
        <v>54</v>
      </c>
      <c r="D67" s="33">
        <f t="shared" ref="D67:P67" si="22">SUM(D52:D66)</f>
        <v>72</v>
      </c>
      <c r="E67" s="33">
        <f t="shared" si="22"/>
        <v>52</v>
      </c>
      <c r="F67" s="33">
        <f>SUM(F52:F66)</f>
        <v>93</v>
      </c>
      <c r="G67" s="33">
        <f t="shared" si="22"/>
        <v>85</v>
      </c>
      <c r="H67" s="33">
        <f t="shared" si="22"/>
        <v>70</v>
      </c>
      <c r="I67" s="33">
        <f>SUM(I52:I66)</f>
        <v>50</v>
      </c>
      <c r="J67" s="33">
        <f t="shared" si="22"/>
        <v>54</v>
      </c>
      <c r="K67" s="33">
        <f t="shared" si="22"/>
        <v>97</v>
      </c>
      <c r="L67" s="33">
        <f t="shared" si="22"/>
        <v>73</v>
      </c>
      <c r="M67" s="33">
        <f t="shared" si="22"/>
        <v>67</v>
      </c>
      <c r="N67" s="33">
        <f t="shared" si="22"/>
        <v>70</v>
      </c>
      <c r="O67" s="33">
        <f t="shared" si="22"/>
        <v>63</v>
      </c>
      <c r="P67" s="33">
        <f t="shared" si="22"/>
        <v>46</v>
      </c>
      <c r="Q67" s="33">
        <f>SUM(Q52:Q66)</f>
        <v>63</v>
      </c>
      <c r="R67" s="33">
        <f>SUM(R52:R66)</f>
        <v>52</v>
      </c>
      <c r="S67" s="15">
        <f>SUM(S52:S66)</f>
        <v>-11</v>
      </c>
      <c r="T67" s="34"/>
      <c r="U67" s="33">
        <f>SUM(U52:U66)</f>
        <v>115</v>
      </c>
      <c r="V67" s="34"/>
      <c r="W67" s="33">
        <f>SUM(W52:W66)</f>
        <v>820</v>
      </c>
      <c r="X67" s="34"/>
      <c r="Z67" s="33"/>
    </row>
    <row r="68" spans="3:26" s="24" customFormat="1" ht="14.25" customHeight="1" x14ac:dyDescent="0.2">
      <c r="C68" s="30"/>
      <c r="D68" s="33"/>
      <c r="E68" s="33"/>
      <c r="F68" s="16"/>
      <c r="G68" s="33"/>
      <c r="H68" s="33"/>
      <c r="I68" s="33"/>
      <c r="J68" s="33"/>
      <c r="K68" s="33"/>
      <c r="L68" s="33"/>
      <c r="M68" s="15" t="s">
        <v>27</v>
      </c>
      <c r="N68" s="33"/>
      <c r="O68" s="33"/>
      <c r="P68" s="33"/>
      <c r="Q68" s="33"/>
      <c r="R68" s="33"/>
      <c r="S68" s="15"/>
      <c r="T68" s="34"/>
      <c r="U68" s="33"/>
      <c r="V68" s="34"/>
      <c r="W68" s="33"/>
      <c r="X68" s="34"/>
      <c r="Z68" s="33"/>
    </row>
    <row r="69" spans="3:26" ht="14.25" customHeight="1" x14ac:dyDescent="0.2">
      <c r="C69" s="30" t="s">
        <v>70</v>
      </c>
      <c r="F69" s="16"/>
      <c r="M69" s="15" t="s">
        <v>27</v>
      </c>
      <c r="S69" s="15"/>
    </row>
    <row r="70" spans="3:26" ht="14.25" customHeight="1" x14ac:dyDescent="0.2">
      <c r="C70" s="14" t="s">
        <v>71</v>
      </c>
      <c r="D70" s="15">
        <v>24</v>
      </c>
      <c r="E70" s="15">
        <v>18</v>
      </c>
      <c r="F70" s="16">
        <v>19</v>
      </c>
      <c r="G70" s="15">
        <v>32</v>
      </c>
      <c r="H70" s="15">
        <v>21</v>
      </c>
      <c r="I70" s="15">
        <v>14</v>
      </c>
      <c r="J70" s="15">
        <v>26</v>
      </c>
      <c r="K70" s="15">
        <v>66</v>
      </c>
      <c r="L70" s="15">
        <v>21</v>
      </c>
      <c r="M70" s="15">
        <v>25</v>
      </c>
      <c r="N70" s="15">
        <v>24</v>
      </c>
      <c r="O70" s="15">
        <v>17</v>
      </c>
      <c r="P70" s="15">
        <v>19</v>
      </c>
      <c r="Q70" s="15">
        <v>12</v>
      </c>
      <c r="R70" s="15">
        <v>18</v>
      </c>
      <c r="S70" s="44">
        <f>R70-Q70</f>
        <v>6</v>
      </c>
      <c r="T70" s="17"/>
      <c r="U70" s="15">
        <f>+Q70+R70</f>
        <v>30</v>
      </c>
      <c r="V70" s="17"/>
      <c r="W70" s="15">
        <f>E70+F70+G70+H70+I70+J70+K70+L70+M70+N70+O70+P70</f>
        <v>302</v>
      </c>
      <c r="X70" s="17"/>
    </row>
    <row r="71" spans="3:26" ht="14.25" customHeight="1" x14ac:dyDescent="0.2">
      <c r="C71" s="14" t="s">
        <v>72</v>
      </c>
      <c r="D71" s="15">
        <v>0</v>
      </c>
      <c r="E71" s="15">
        <v>0</v>
      </c>
      <c r="F71" s="16">
        <v>0</v>
      </c>
      <c r="G71" s="15">
        <v>0</v>
      </c>
      <c r="H71" s="15">
        <v>0</v>
      </c>
      <c r="I71" s="15">
        <v>4</v>
      </c>
      <c r="J71" s="15">
        <v>1</v>
      </c>
      <c r="K71" s="15">
        <v>0</v>
      </c>
      <c r="L71" s="15">
        <v>0</v>
      </c>
      <c r="M71" s="15">
        <v>0</v>
      </c>
      <c r="N71" s="15">
        <v>0</v>
      </c>
      <c r="O71" s="15">
        <v>0</v>
      </c>
      <c r="P71" s="15">
        <v>6</v>
      </c>
      <c r="Q71" s="15">
        <v>20</v>
      </c>
      <c r="R71" s="15">
        <v>22</v>
      </c>
      <c r="S71" s="44">
        <f t="shared" ref="S71:S74" si="23">R71-Q71</f>
        <v>2</v>
      </c>
      <c r="T71" s="17"/>
      <c r="U71" s="15">
        <f t="shared" ref="U71:U74" si="24">+Q71+R71</f>
        <v>42</v>
      </c>
      <c r="V71" s="17"/>
      <c r="W71" s="15">
        <f>E71+F71+G71+H71+I71+J71+K71+L71+M71+N71+O71+P71</f>
        <v>11</v>
      </c>
      <c r="X71" s="17"/>
    </row>
    <row r="72" spans="3:26" ht="14.25" customHeight="1" x14ac:dyDescent="0.2">
      <c r="C72" s="14" t="s">
        <v>73</v>
      </c>
      <c r="D72" s="15">
        <v>29</v>
      </c>
      <c r="E72" s="15">
        <v>0</v>
      </c>
      <c r="F72" s="16">
        <v>0</v>
      </c>
      <c r="G72" s="15">
        <v>0</v>
      </c>
      <c r="H72" s="15">
        <v>0</v>
      </c>
      <c r="I72" s="15">
        <v>0</v>
      </c>
      <c r="J72" s="15">
        <v>0</v>
      </c>
      <c r="K72" s="15">
        <v>0</v>
      </c>
      <c r="L72" s="15">
        <v>0</v>
      </c>
      <c r="M72" s="15">
        <v>0</v>
      </c>
      <c r="N72" s="15">
        <v>0</v>
      </c>
      <c r="O72" s="15">
        <v>0</v>
      </c>
      <c r="P72" s="15">
        <v>0</v>
      </c>
      <c r="Q72" s="15">
        <v>0</v>
      </c>
      <c r="R72" s="15">
        <v>0</v>
      </c>
      <c r="S72" s="44">
        <f t="shared" si="23"/>
        <v>0</v>
      </c>
      <c r="T72" s="17"/>
      <c r="U72" s="15">
        <f t="shared" si="24"/>
        <v>0</v>
      </c>
      <c r="V72" s="17"/>
      <c r="W72" s="15">
        <f>E72+F72+G72+H72+I72+J72+K72+L72+M72+N72+O72+P72</f>
        <v>0</v>
      </c>
      <c r="X72" s="17"/>
    </row>
    <row r="73" spans="3:26" ht="14.25" customHeight="1" x14ac:dyDescent="0.2">
      <c r="C73" s="35" t="s">
        <v>74</v>
      </c>
      <c r="D73" s="15">
        <v>2</v>
      </c>
      <c r="E73" s="15">
        <v>2</v>
      </c>
      <c r="F73" s="16">
        <v>2</v>
      </c>
      <c r="G73" s="15">
        <v>2</v>
      </c>
      <c r="H73" s="15">
        <v>2</v>
      </c>
      <c r="I73" s="15">
        <v>2</v>
      </c>
      <c r="J73" s="15">
        <v>2</v>
      </c>
      <c r="K73" s="15">
        <v>2</v>
      </c>
      <c r="L73" s="15">
        <v>2</v>
      </c>
      <c r="M73" s="15">
        <v>2</v>
      </c>
      <c r="N73" s="15">
        <v>2</v>
      </c>
      <c r="O73" s="15">
        <v>2</v>
      </c>
      <c r="P73" s="15">
        <v>2</v>
      </c>
      <c r="Q73" s="15">
        <v>2</v>
      </c>
      <c r="R73" s="15">
        <v>2</v>
      </c>
      <c r="S73" s="44">
        <f t="shared" si="23"/>
        <v>0</v>
      </c>
      <c r="T73" s="17"/>
      <c r="U73" s="15">
        <f t="shared" si="24"/>
        <v>4</v>
      </c>
      <c r="V73" s="17"/>
      <c r="W73" s="15">
        <f>E73+F73+G73+H73+I73+J73+K73+L73+M73+N73+O73+P73</f>
        <v>24</v>
      </c>
      <c r="X73" s="17"/>
    </row>
    <row r="74" spans="3:26" ht="14.25" customHeight="1" x14ac:dyDescent="0.2">
      <c r="C74" s="14" t="s">
        <v>75</v>
      </c>
      <c r="D74" s="15">
        <v>4</v>
      </c>
      <c r="E74" s="15">
        <v>4</v>
      </c>
      <c r="F74" s="16">
        <v>5</v>
      </c>
      <c r="G74" s="15">
        <v>3</v>
      </c>
      <c r="H74" s="15">
        <v>3</v>
      </c>
      <c r="I74" s="15">
        <v>0</v>
      </c>
      <c r="J74" s="15">
        <v>2</v>
      </c>
      <c r="K74" s="15">
        <v>9</v>
      </c>
      <c r="L74" s="15">
        <v>5</v>
      </c>
      <c r="M74" s="15">
        <v>9</v>
      </c>
      <c r="N74" s="15">
        <v>10</v>
      </c>
      <c r="O74" s="15">
        <v>3</v>
      </c>
      <c r="P74" s="15">
        <v>17</v>
      </c>
      <c r="Q74" s="15">
        <v>8</v>
      </c>
      <c r="R74" s="15">
        <v>3</v>
      </c>
      <c r="S74" s="44">
        <f t="shared" si="23"/>
        <v>-5</v>
      </c>
      <c r="T74" s="19"/>
      <c r="U74" s="15">
        <f t="shared" si="24"/>
        <v>11</v>
      </c>
      <c r="V74" s="19"/>
      <c r="W74" s="15">
        <f>E74+F74+G74+H74+I74+J74+K74+L74+M74+N74+O74+P74</f>
        <v>70</v>
      </c>
      <c r="X74" s="19"/>
    </row>
    <row r="75" spans="3:26" ht="14.25" customHeight="1" x14ac:dyDescent="0.2">
      <c r="C75" s="30" t="s">
        <v>70</v>
      </c>
      <c r="D75" s="28">
        <f t="shared" ref="D75:S75" si="25">SUM(D70:D74)</f>
        <v>59</v>
      </c>
      <c r="E75" s="28">
        <f t="shared" si="25"/>
        <v>24</v>
      </c>
      <c r="F75" s="28">
        <f t="shared" si="25"/>
        <v>26</v>
      </c>
      <c r="G75" s="28">
        <f t="shared" si="25"/>
        <v>37</v>
      </c>
      <c r="H75" s="28">
        <f t="shared" si="25"/>
        <v>26</v>
      </c>
      <c r="I75" s="28">
        <f t="shared" si="25"/>
        <v>20</v>
      </c>
      <c r="J75" s="28">
        <f t="shared" si="25"/>
        <v>31</v>
      </c>
      <c r="K75" s="28">
        <f t="shared" si="25"/>
        <v>77</v>
      </c>
      <c r="L75" s="28">
        <f t="shared" si="25"/>
        <v>28</v>
      </c>
      <c r="M75" s="28">
        <f t="shared" si="25"/>
        <v>36</v>
      </c>
      <c r="N75" s="28">
        <f t="shared" si="25"/>
        <v>36</v>
      </c>
      <c r="O75" s="28">
        <f t="shared" si="25"/>
        <v>22</v>
      </c>
      <c r="P75" s="28">
        <f t="shared" si="25"/>
        <v>44</v>
      </c>
      <c r="Q75" s="28">
        <f>SUM(Q70:Q74)</f>
        <v>42</v>
      </c>
      <c r="R75" s="28">
        <f>SUM(R70:R74)</f>
        <v>45</v>
      </c>
      <c r="S75" s="28">
        <f t="shared" si="25"/>
        <v>3</v>
      </c>
      <c r="T75" s="19"/>
      <c r="U75" s="25">
        <f>SUM(U70:U74)</f>
        <v>87</v>
      </c>
      <c r="V75" s="19"/>
      <c r="W75" s="25">
        <f>SUM(W70:W74)</f>
        <v>407</v>
      </c>
      <c r="X75" s="19"/>
    </row>
    <row r="76" spans="3:26" ht="14.25" customHeight="1" x14ac:dyDescent="0.2">
      <c r="C76" s="30"/>
      <c r="D76" s="15"/>
      <c r="E76" s="15"/>
      <c r="F76" s="16"/>
      <c r="G76" s="15"/>
      <c r="H76" s="15"/>
      <c r="I76" s="15"/>
      <c r="J76" s="15"/>
      <c r="K76" s="15"/>
      <c r="L76" s="15"/>
      <c r="M76" s="15" t="s">
        <v>27</v>
      </c>
      <c r="N76" s="15"/>
      <c r="O76" s="15"/>
      <c r="P76" s="15"/>
      <c r="Q76" s="15"/>
      <c r="R76" s="15"/>
      <c r="S76" s="15"/>
      <c r="T76" s="17"/>
      <c r="U76" s="15"/>
      <c r="V76" s="17"/>
      <c r="W76" s="15"/>
      <c r="X76" s="17"/>
    </row>
    <row r="77" spans="3:26" ht="14.25" customHeight="1" x14ac:dyDescent="0.2">
      <c r="C77" s="30" t="s">
        <v>76</v>
      </c>
      <c r="D77" s="15">
        <f>SUM(D75+D67+D49+D44+D38)</f>
        <v>338</v>
      </c>
      <c r="E77" s="15">
        <f>SUM(E75+E67+E49+E44+E38)</f>
        <v>291</v>
      </c>
      <c r="F77" s="15">
        <f>SUM(F75+F67+F49+F44+F38)</f>
        <v>381</v>
      </c>
      <c r="G77" s="15">
        <f t="shared" ref="G77:O77" si="26">SUM(G75+G67+G49+G44+G38)</f>
        <v>524</v>
      </c>
      <c r="H77" s="15">
        <f t="shared" si="26"/>
        <v>336</v>
      </c>
      <c r="I77" s="15">
        <f>SUM(I75+I67+I49+I44+I38)</f>
        <v>298</v>
      </c>
      <c r="J77" s="15">
        <f>SUM(J75+J67+J49+J44+J38)</f>
        <v>718</v>
      </c>
      <c r="K77" s="15">
        <f>SUM(K75+K67+K49+K44+K38)</f>
        <v>421</v>
      </c>
      <c r="L77" s="15">
        <f t="shared" si="26"/>
        <v>324</v>
      </c>
      <c r="M77" s="15">
        <f t="shared" si="26"/>
        <v>342</v>
      </c>
      <c r="N77" s="15">
        <f t="shared" si="26"/>
        <v>353</v>
      </c>
      <c r="O77" s="15">
        <f t="shared" si="26"/>
        <v>294</v>
      </c>
      <c r="P77" s="15">
        <f>SUM(P75+P67+P49+P44+P38)</f>
        <v>255</v>
      </c>
      <c r="Q77" s="15">
        <f>SUM(Q75+Q67+Q49+Q44+Q38)</f>
        <v>299</v>
      </c>
      <c r="R77" s="15">
        <f>SUM(R75+R67+R49+R44+R38)</f>
        <v>346</v>
      </c>
      <c r="S77" s="15">
        <f>SUM(S75+S67+S49+S44+S38)</f>
        <v>47</v>
      </c>
      <c r="T77" s="23"/>
      <c r="U77" s="15">
        <f>+Q77+R77</f>
        <v>645</v>
      </c>
      <c r="V77" s="23">
        <f>+U77/U20</f>
        <v>0.29106498194945846</v>
      </c>
      <c r="W77" s="15">
        <f>E77+F77+G77+H77+I77+J77+K77+L77+M77+N77+O77+P77</f>
        <v>4537</v>
      </c>
      <c r="X77" s="23">
        <f>+W77/W20</f>
        <v>0.40705185716849096</v>
      </c>
    </row>
    <row r="78" spans="3:26" ht="14.25" customHeight="1" x14ac:dyDescent="0.2">
      <c r="C78" s="14"/>
      <c r="F78" s="16"/>
      <c r="M78" s="15" t="s">
        <v>27</v>
      </c>
    </row>
    <row r="79" spans="3:26" ht="14.25" customHeight="1" x14ac:dyDescent="0.2">
      <c r="F79" s="1"/>
      <c r="T79" s="1"/>
      <c r="V79" s="1"/>
      <c r="X79" s="1"/>
    </row>
    <row r="80" spans="3:26" ht="14.25" customHeight="1" x14ac:dyDescent="0.2">
      <c r="C80" s="14"/>
      <c r="F80" s="16"/>
      <c r="J80" s="15"/>
      <c r="M80" s="15"/>
    </row>
    <row r="81" spans="1:24" s="24" customFormat="1" ht="32.25" customHeight="1" x14ac:dyDescent="0.2">
      <c r="C81" s="36" t="s">
        <v>77</v>
      </c>
      <c r="D81" s="37">
        <f>SUM(+D28-D77)</f>
        <v>45</v>
      </c>
      <c r="E81" s="37">
        <f>SUM(+E28-E77)</f>
        <v>20</v>
      </c>
      <c r="F81" s="37">
        <f>SUM(+F28-F77)</f>
        <v>1</v>
      </c>
      <c r="G81" s="37">
        <f>SUM(+G28-G77)</f>
        <v>126</v>
      </c>
      <c r="H81" s="37">
        <f>SUM(+H28-H77)</f>
        <v>1580</v>
      </c>
      <c r="I81" s="37">
        <f>SUM(I28-I77)</f>
        <v>-26</v>
      </c>
      <c r="J81" s="37">
        <f t="shared" ref="J81:O81" si="27">SUM(+J83+J28-J77)</f>
        <v>-129</v>
      </c>
      <c r="K81" s="37">
        <f t="shared" si="27"/>
        <v>-232</v>
      </c>
      <c r="L81" s="37">
        <f t="shared" si="27"/>
        <v>65</v>
      </c>
      <c r="M81" s="37">
        <f t="shared" si="27"/>
        <v>51</v>
      </c>
      <c r="N81" s="37">
        <f>SUM(+N83+N28-N77)</f>
        <v>75</v>
      </c>
      <c r="O81" s="37">
        <f t="shared" si="27"/>
        <v>532</v>
      </c>
      <c r="P81" s="37">
        <f>SUM(+P83+P28-P77)</f>
        <v>252</v>
      </c>
      <c r="Q81" s="37">
        <f>SUM(+Q83+Q28-Q77)</f>
        <v>915</v>
      </c>
      <c r="R81" s="37">
        <f>SUM(+R83+R28-R77)</f>
        <v>22</v>
      </c>
      <c r="S81" s="37">
        <f>Q81-P81</f>
        <v>663</v>
      </c>
      <c r="T81" s="37"/>
      <c r="U81" s="37">
        <f>SUM(U28-U77)</f>
        <v>937</v>
      </c>
      <c r="V81" s="38">
        <f>+U81/U20</f>
        <v>0.42283393501805056</v>
      </c>
      <c r="W81" s="37">
        <f>SUM(W28-W77)</f>
        <v>2315</v>
      </c>
      <c r="X81" s="38">
        <f>+W81/W20</f>
        <v>0.207697828817513</v>
      </c>
    </row>
    <row r="82" spans="1:24" ht="14.25" customHeight="1" x14ac:dyDescent="0.2">
      <c r="C82" s="14"/>
      <c r="F82" s="16"/>
      <c r="M82" s="15" t="s">
        <v>27</v>
      </c>
      <c r="S82" s="39"/>
    </row>
    <row r="83" spans="1:24" ht="14.25" customHeight="1" x14ac:dyDescent="0.2">
      <c r="C83" s="18" t="s">
        <v>78</v>
      </c>
      <c r="D83" s="25">
        <v>0</v>
      </c>
      <c r="E83" s="25">
        <v>0</v>
      </c>
      <c r="F83" s="26">
        <v>-595</v>
      </c>
      <c r="G83" s="25">
        <v>-12715</v>
      </c>
      <c r="H83" s="25">
        <f>-6476+190</f>
        <v>-6286</v>
      </c>
      <c r="I83" s="25">
        <v>-80</v>
      </c>
      <c r="J83" s="25">
        <v>0</v>
      </c>
      <c r="K83" s="25">
        <v>0</v>
      </c>
      <c r="L83" s="25">
        <v>0</v>
      </c>
      <c r="M83" s="25">
        <v>0</v>
      </c>
      <c r="N83" s="25">
        <v>0</v>
      </c>
      <c r="O83" s="25">
        <v>0</v>
      </c>
      <c r="P83" s="25">
        <v>0</v>
      </c>
      <c r="Q83" s="49">
        <v>0</v>
      </c>
      <c r="R83" s="49">
        <v>0</v>
      </c>
      <c r="S83" s="15">
        <f>Q83-P83</f>
        <v>0</v>
      </c>
      <c r="T83" s="19"/>
      <c r="U83" s="15">
        <v>0</v>
      </c>
      <c r="V83" s="19"/>
      <c r="W83" s="15">
        <f>E83+F83+G83+H83+I83+J83+K83+L83+M83+N83+O83+P83</f>
        <v>-19676</v>
      </c>
      <c r="X83" s="19"/>
    </row>
    <row r="84" spans="1:24" ht="14.25" customHeight="1" x14ac:dyDescent="0.2">
      <c r="C84" s="14"/>
      <c r="F84" s="16"/>
      <c r="M84" s="15"/>
    </row>
    <row r="85" spans="1:24" ht="14.25" customHeight="1" x14ac:dyDescent="0.2">
      <c r="A85" s="1">
        <v>6490</v>
      </c>
      <c r="C85" s="30" t="s">
        <v>79</v>
      </c>
      <c r="F85" s="16"/>
      <c r="M85" s="15" t="s">
        <v>27</v>
      </c>
      <c r="S85" s="15"/>
    </row>
    <row r="86" spans="1:24" ht="14.25" customHeight="1" x14ac:dyDescent="0.2">
      <c r="C86" s="14" t="s">
        <v>80</v>
      </c>
      <c r="D86" s="15">
        <v>3</v>
      </c>
      <c r="E86" s="15">
        <v>3</v>
      </c>
      <c r="F86" s="16">
        <v>3</v>
      </c>
      <c r="G86" s="15">
        <v>3</v>
      </c>
      <c r="H86" s="15">
        <v>3</v>
      </c>
      <c r="I86" s="15">
        <v>3</v>
      </c>
      <c r="J86" s="15">
        <v>3</v>
      </c>
      <c r="K86" s="15">
        <v>3</v>
      </c>
      <c r="L86" s="15">
        <v>3</v>
      </c>
      <c r="M86" s="15">
        <v>3</v>
      </c>
      <c r="N86" s="15">
        <v>3</v>
      </c>
      <c r="O86" s="15">
        <v>3</v>
      </c>
      <c r="P86" s="15">
        <v>3</v>
      </c>
      <c r="Q86" s="15">
        <v>3</v>
      </c>
      <c r="R86" s="15">
        <v>3</v>
      </c>
      <c r="S86" s="15">
        <f>R86-Q86</f>
        <v>0</v>
      </c>
      <c r="T86" s="17"/>
      <c r="U86" s="15">
        <f>+Q86+R86</f>
        <v>6</v>
      </c>
      <c r="V86" s="17"/>
      <c r="W86" s="15">
        <f>E86+F86+G86+H86+I86+J86+K86+L86+M86+N86+O86+P86</f>
        <v>36</v>
      </c>
      <c r="X86" s="17"/>
    </row>
    <row r="87" spans="1:24" ht="14.25" customHeight="1" x14ac:dyDescent="0.2">
      <c r="C87" s="14" t="s">
        <v>81</v>
      </c>
      <c r="D87" s="15">
        <v>9</v>
      </c>
      <c r="E87" s="15">
        <v>3</v>
      </c>
      <c r="F87" s="16">
        <v>3</v>
      </c>
      <c r="G87" s="15">
        <v>3</v>
      </c>
      <c r="H87" s="15">
        <v>3</v>
      </c>
      <c r="I87" s="15">
        <v>3</v>
      </c>
      <c r="J87" s="15">
        <v>3</v>
      </c>
      <c r="K87" s="15">
        <v>3</v>
      </c>
      <c r="L87" s="15">
        <v>3</v>
      </c>
      <c r="M87" s="15">
        <v>3</v>
      </c>
      <c r="N87" s="15">
        <v>3</v>
      </c>
      <c r="O87" s="15">
        <v>3</v>
      </c>
      <c r="P87" s="15">
        <v>3</v>
      </c>
      <c r="Q87" s="15">
        <v>3</v>
      </c>
      <c r="R87" s="15">
        <v>3</v>
      </c>
      <c r="S87" s="15">
        <f t="shared" ref="S87:S93" si="28">R87-Q87</f>
        <v>0</v>
      </c>
      <c r="T87" s="17"/>
      <c r="U87" s="15">
        <f t="shared" ref="U87:U90" si="29">+Q87+R87</f>
        <v>6</v>
      </c>
      <c r="V87" s="17"/>
      <c r="W87" s="15">
        <f>E87+F87+G87+H87+I87+J87+K87+L87+M87+N87+O87+P87</f>
        <v>36</v>
      </c>
      <c r="X87" s="17"/>
    </row>
    <row r="88" spans="1:24" ht="14.25" customHeight="1" x14ac:dyDescent="0.2">
      <c r="C88" s="14" t="s">
        <v>82</v>
      </c>
      <c r="D88" s="15">
        <v>135</v>
      </c>
      <c r="E88" s="15">
        <v>14</v>
      </c>
      <c r="F88" s="16">
        <v>14</v>
      </c>
      <c r="G88" s="15">
        <v>14</v>
      </c>
      <c r="H88" s="15">
        <v>14</v>
      </c>
      <c r="I88" s="15">
        <v>14</v>
      </c>
      <c r="J88" s="15">
        <v>3</v>
      </c>
      <c r="K88" s="15">
        <v>3</v>
      </c>
      <c r="L88" s="15">
        <v>3</v>
      </c>
      <c r="M88" s="15">
        <v>3</v>
      </c>
      <c r="N88" s="15">
        <v>3</v>
      </c>
      <c r="O88" s="15">
        <v>3</v>
      </c>
      <c r="P88" s="15">
        <v>3</v>
      </c>
      <c r="Q88" s="15">
        <v>3</v>
      </c>
      <c r="R88" s="15">
        <v>33</v>
      </c>
      <c r="S88" s="15">
        <f t="shared" si="28"/>
        <v>30</v>
      </c>
      <c r="T88" s="17"/>
      <c r="U88" s="15">
        <f t="shared" si="29"/>
        <v>36</v>
      </c>
      <c r="V88" s="17"/>
      <c r="W88" s="15">
        <f>E88+F88+G88+H88+I88+J88+K88+L88+M88+N88+O88+P88</f>
        <v>91</v>
      </c>
      <c r="X88" s="17"/>
    </row>
    <row r="89" spans="1:24" ht="14.25" customHeight="1" x14ac:dyDescent="0.2">
      <c r="C89" s="14" t="s">
        <v>83</v>
      </c>
      <c r="D89" s="15">
        <v>1</v>
      </c>
      <c r="E89" s="15">
        <v>1</v>
      </c>
      <c r="F89" s="16">
        <v>1</v>
      </c>
      <c r="G89" s="15">
        <v>1</v>
      </c>
      <c r="H89" s="15">
        <v>1</v>
      </c>
      <c r="I89" s="15">
        <v>1</v>
      </c>
      <c r="J89" s="15">
        <v>1</v>
      </c>
      <c r="K89" s="15">
        <v>1</v>
      </c>
      <c r="L89" s="15">
        <v>1</v>
      </c>
      <c r="M89" s="15">
        <v>1</v>
      </c>
      <c r="N89" s="15">
        <v>1</v>
      </c>
      <c r="O89" s="15">
        <v>1</v>
      </c>
      <c r="P89" s="15">
        <v>1</v>
      </c>
      <c r="Q89" s="15">
        <v>1</v>
      </c>
      <c r="R89" s="15">
        <v>1</v>
      </c>
      <c r="S89" s="15">
        <f t="shared" si="28"/>
        <v>0</v>
      </c>
      <c r="T89" s="17"/>
      <c r="U89" s="15">
        <f t="shared" si="29"/>
        <v>2</v>
      </c>
      <c r="V89" s="17"/>
      <c r="W89" s="15">
        <f>E89+F89+G89+H89+I89+J89+K89+L89+M89+N89+O89+P89</f>
        <v>12</v>
      </c>
      <c r="X89" s="17"/>
    </row>
    <row r="90" spans="1:24" ht="14.25" customHeight="1" x14ac:dyDescent="0.2">
      <c r="C90" s="14" t="s">
        <v>84</v>
      </c>
      <c r="D90" s="15">
        <v>-116</v>
      </c>
      <c r="E90" s="15">
        <v>6</v>
      </c>
      <c r="F90" s="16">
        <v>6</v>
      </c>
      <c r="G90" s="15">
        <v>6</v>
      </c>
      <c r="H90" s="15">
        <v>6</v>
      </c>
      <c r="I90" s="15">
        <v>6</v>
      </c>
      <c r="J90" s="15">
        <v>6</v>
      </c>
      <c r="K90" s="15">
        <v>6</v>
      </c>
      <c r="L90" s="15">
        <v>6</v>
      </c>
      <c r="M90" s="15">
        <v>6</v>
      </c>
      <c r="N90" s="15">
        <v>6</v>
      </c>
      <c r="O90" s="15">
        <v>6</v>
      </c>
      <c r="P90" s="15">
        <v>6</v>
      </c>
      <c r="Q90" s="15">
        <v>6</v>
      </c>
      <c r="R90" s="15">
        <v>6</v>
      </c>
      <c r="S90" s="15">
        <f t="shared" si="28"/>
        <v>0</v>
      </c>
      <c r="T90" s="19"/>
      <c r="U90" s="15">
        <f t="shared" si="29"/>
        <v>12</v>
      </c>
      <c r="V90" s="19"/>
      <c r="W90" s="15">
        <f>E90+F90+G90+H90+I90+J90+K90+L90+M90+N90+O90+P90</f>
        <v>72</v>
      </c>
      <c r="X90" s="19"/>
    </row>
    <row r="91" spans="1:24" ht="14.25" customHeight="1" x14ac:dyDescent="0.2">
      <c r="C91" s="30" t="s">
        <v>85</v>
      </c>
      <c r="D91" s="21">
        <f>SUM(D86:D90)</f>
        <v>32</v>
      </c>
      <c r="E91" s="21">
        <f t="shared" ref="E91:X91" si="30">SUM(E86:E90)</f>
        <v>27</v>
      </c>
      <c r="F91" s="21">
        <f t="shared" si="30"/>
        <v>27</v>
      </c>
      <c r="G91" s="21">
        <f t="shared" si="30"/>
        <v>27</v>
      </c>
      <c r="H91" s="21">
        <f t="shared" si="30"/>
        <v>27</v>
      </c>
      <c r="I91" s="21">
        <f t="shared" si="30"/>
        <v>27</v>
      </c>
      <c r="J91" s="21">
        <f t="shared" si="30"/>
        <v>16</v>
      </c>
      <c r="K91" s="21">
        <f t="shared" si="30"/>
        <v>16</v>
      </c>
      <c r="L91" s="21">
        <f t="shared" si="30"/>
        <v>16</v>
      </c>
      <c r="M91" s="21">
        <f t="shared" si="30"/>
        <v>16</v>
      </c>
      <c r="N91" s="21">
        <f>SUM(N86:N90)</f>
        <v>16</v>
      </c>
      <c r="O91" s="21">
        <f t="shared" si="30"/>
        <v>16</v>
      </c>
      <c r="P91" s="21">
        <f>SUM(P86:P90)</f>
        <v>16</v>
      </c>
      <c r="Q91" s="21">
        <f>SUM(Q86:Q90)</f>
        <v>16</v>
      </c>
      <c r="R91" s="21">
        <f>SUM(R86:R90)</f>
        <v>46</v>
      </c>
      <c r="S91" s="15">
        <f t="shared" si="28"/>
        <v>30</v>
      </c>
      <c r="T91" s="21"/>
      <c r="U91" s="21">
        <f>SUM(U86:U90)</f>
        <v>62</v>
      </c>
      <c r="V91" s="21">
        <f t="shared" ref="V91" si="31">SUM(V86:V90)</f>
        <v>0</v>
      </c>
      <c r="W91" s="21">
        <f>SUM(W86:W90)</f>
        <v>247</v>
      </c>
      <c r="X91" s="21">
        <f t="shared" si="30"/>
        <v>0</v>
      </c>
    </row>
    <row r="92" spans="1:24" ht="14.25" customHeight="1" x14ac:dyDescent="0.2">
      <c r="C92" s="14" t="s">
        <v>86</v>
      </c>
      <c r="D92" s="15">
        <v>2</v>
      </c>
      <c r="E92" s="15">
        <v>1</v>
      </c>
      <c r="F92" s="15">
        <v>1</v>
      </c>
      <c r="G92" s="15">
        <v>1</v>
      </c>
      <c r="H92" s="15">
        <v>1</v>
      </c>
      <c r="I92" s="15">
        <v>1</v>
      </c>
      <c r="J92" s="15">
        <v>1</v>
      </c>
      <c r="K92" s="15">
        <v>2</v>
      </c>
      <c r="L92" s="15">
        <v>1</v>
      </c>
      <c r="M92" s="15">
        <v>1</v>
      </c>
      <c r="N92" s="15">
        <v>1</v>
      </c>
      <c r="O92" s="15">
        <v>1</v>
      </c>
      <c r="P92" s="15">
        <v>1</v>
      </c>
      <c r="Q92" s="15">
        <v>1</v>
      </c>
      <c r="R92" s="15">
        <v>1</v>
      </c>
      <c r="S92" s="15">
        <f t="shared" si="28"/>
        <v>0</v>
      </c>
      <c r="T92" s="19"/>
      <c r="U92" s="25">
        <f>+Q92+R92</f>
        <v>2</v>
      </c>
      <c r="V92" s="19"/>
      <c r="W92" s="25">
        <f>E92+F92+G92+H92+I92+J92+K92+L92+M92+N92+O92+P92</f>
        <v>13</v>
      </c>
      <c r="X92" s="19"/>
    </row>
    <row r="93" spans="1:24" ht="14.25" customHeight="1" x14ac:dyDescent="0.2">
      <c r="C93" s="30" t="s">
        <v>87</v>
      </c>
      <c r="D93" s="21">
        <f>SUM(D91:D92)</f>
        <v>34</v>
      </c>
      <c r="E93" s="21">
        <f>SUM(E91:E92)</f>
        <v>28</v>
      </c>
      <c r="F93" s="21">
        <f>SUM(F91:F92)</f>
        <v>28</v>
      </c>
      <c r="G93" s="21">
        <f t="shared" ref="G93:P93" si="32">SUM(G91:G92)</f>
        <v>28</v>
      </c>
      <c r="H93" s="21">
        <f t="shared" si="32"/>
        <v>28</v>
      </c>
      <c r="I93" s="21">
        <f t="shared" si="32"/>
        <v>28</v>
      </c>
      <c r="J93" s="21">
        <f t="shared" si="32"/>
        <v>17</v>
      </c>
      <c r="K93" s="21">
        <f t="shared" si="32"/>
        <v>18</v>
      </c>
      <c r="L93" s="21">
        <f t="shared" si="32"/>
        <v>17</v>
      </c>
      <c r="M93" s="21">
        <f t="shared" si="32"/>
        <v>17</v>
      </c>
      <c r="N93" s="21">
        <f>SUM(N91:N92)</f>
        <v>17</v>
      </c>
      <c r="O93" s="21">
        <f t="shared" si="32"/>
        <v>17</v>
      </c>
      <c r="P93" s="21">
        <f t="shared" si="32"/>
        <v>17</v>
      </c>
      <c r="Q93" s="21">
        <f>SUM(Q91:Q92)</f>
        <v>17</v>
      </c>
      <c r="R93" s="21">
        <f>SUM(R91:R92)</f>
        <v>47</v>
      </c>
      <c r="S93" s="15">
        <f t="shared" si="28"/>
        <v>30</v>
      </c>
      <c r="T93" s="17"/>
      <c r="U93" s="15">
        <f>SUM(U91:U92)</f>
        <v>64</v>
      </c>
      <c r="V93" s="17"/>
      <c r="W93" s="15">
        <f>SUM(W91:W92)</f>
        <v>260</v>
      </c>
      <c r="X93" s="17"/>
    </row>
    <row r="94" spans="1:24" ht="14.25" customHeight="1" x14ac:dyDescent="0.2">
      <c r="C94" s="30"/>
      <c r="D94" s="15"/>
      <c r="E94" s="15"/>
      <c r="F94" s="16"/>
      <c r="G94" s="15"/>
      <c r="H94" s="15"/>
      <c r="I94" s="15"/>
      <c r="J94" s="15"/>
      <c r="K94" s="15"/>
      <c r="L94" s="15"/>
      <c r="M94" s="15" t="s">
        <v>27</v>
      </c>
      <c r="N94" s="15"/>
      <c r="O94" s="15"/>
      <c r="P94" s="15"/>
      <c r="Q94" s="15"/>
      <c r="R94" s="15"/>
      <c r="S94" s="15"/>
      <c r="T94" s="17"/>
      <c r="U94" s="15"/>
      <c r="V94" s="17"/>
      <c r="W94" s="15"/>
      <c r="X94" s="17"/>
    </row>
    <row r="95" spans="1:24" ht="14.25" customHeight="1" x14ac:dyDescent="0.2">
      <c r="C95" s="30" t="s">
        <v>88</v>
      </c>
      <c r="F95" s="16"/>
      <c r="M95" s="15" t="s">
        <v>27</v>
      </c>
    </row>
    <row r="96" spans="1:24" ht="14.25" customHeight="1" x14ac:dyDescent="0.2">
      <c r="A96" s="1" t="s">
        <v>89</v>
      </c>
      <c r="C96" s="14" t="s">
        <v>90</v>
      </c>
      <c r="D96" s="15">
        <f>198-73</f>
        <v>125</v>
      </c>
      <c r="E96" s="15">
        <v>0</v>
      </c>
      <c r="F96" s="16">
        <v>0</v>
      </c>
      <c r="G96" s="15">
        <v>225</v>
      </c>
      <c r="H96" s="15">
        <v>0</v>
      </c>
      <c r="I96" s="15">
        <v>0</v>
      </c>
      <c r="J96" s="15">
        <v>814</v>
      </c>
      <c r="K96" s="15">
        <v>0</v>
      </c>
      <c r="L96" s="15">
        <v>0</v>
      </c>
      <c r="M96" s="15">
        <v>-357</v>
      </c>
      <c r="N96" s="15">
        <v>-13</v>
      </c>
      <c r="O96" s="15">
        <v>-217</v>
      </c>
      <c r="P96" s="15">
        <v>14</v>
      </c>
      <c r="Q96" s="15">
        <v>0</v>
      </c>
      <c r="R96" s="15">
        <v>0</v>
      </c>
      <c r="S96" s="15">
        <f>R96-Q96</f>
        <v>0</v>
      </c>
      <c r="T96" s="17"/>
      <c r="U96" s="15">
        <f>+Q96</f>
        <v>0</v>
      </c>
      <c r="V96" s="17"/>
      <c r="W96" s="15">
        <f>E96+F96+G96+H96+I96+J96+K96+L96+M96+N96+O96+P96</f>
        <v>466</v>
      </c>
      <c r="X96" s="17"/>
    </row>
    <row r="97" spans="3:26" ht="14.25" customHeight="1" x14ac:dyDescent="0.2">
      <c r="C97" s="14" t="s">
        <v>91</v>
      </c>
      <c r="D97" s="15">
        <f>-125+86</f>
        <v>-39</v>
      </c>
      <c r="E97" s="15">
        <v>0</v>
      </c>
      <c r="F97" s="16">
        <v>-40</v>
      </c>
      <c r="G97" s="15">
        <f>-159</f>
        <v>-159</v>
      </c>
      <c r="H97" s="15">
        <v>0</v>
      </c>
      <c r="I97" s="15">
        <v>0</v>
      </c>
      <c r="J97" s="15">
        <v>-355</v>
      </c>
      <c r="K97" s="15">
        <v>-1539</v>
      </c>
      <c r="L97" s="15">
        <v>-43</v>
      </c>
      <c r="M97" s="15">
        <v>-43</v>
      </c>
      <c r="N97" s="15">
        <v>0</v>
      </c>
      <c r="O97" s="15">
        <v>-5</v>
      </c>
      <c r="P97" s="15">
        <v>-8</v>
      </c>
      <c r="Q97" s="15">
        <v>0</v>
      </c>
      <c r="R97" s="15">
        <v>0</v>
      </c>
      <c r="S97" s="15">
        <f>R97-Q97</f>
        <v>0</v>
      </c>
      <c r="T97" s="19"/>
      <c r="U97" s="15">
        <f>+Q97</f>
        <v>0</v>
      </c>
      <c r="V97" s="19"/>
      <c r="W97" s="15">
        <f>E97+F97+G97+H97+I97+J97+K97+L97+M97+N97+O97+P97</f>
        <v>-2192</v>
      </c>
      <c r="X97" s="19"/>
    </row>
    <row r="98" spans="3:26" ht="14.25" customHeight="1" x14ac:dyDescent="0.2">
      <c r="C98" s="30" t="s">
        <v>88</v>
      </c>
      <c r="D98" s="21">
        <f t="shared" ref="D98:O98" si="33">SUM(D96:D97)</f>
        <v>86</v>
      </c>
      <c r="E98" s="21">
        <f t="shared" si="33"/>
        <v>0</v>
      </c>
      <c r="F98" s="21">
        <f t="shared" si="33"/>
        <v>-40</v>
      </c>
      <c r="G98" s="21">
        <f t="shared" si="33"/>
        <v>66</v>
      </c>
      <c r="H98" s="21">
        <f t="shared" si="33"/>
        <v>0</v>
      </c>
      <c r="I98" s="21">
        <f t="shared" si="33"/>
        <v>0</v>
      </c>
      <c r="J98" s="21">
        <f t="shared" si="33"/>
        <v>459</v>
      </c>
      <c r="K98" s="21">
        <f>SUM(K96:K97)</f>
        <v>-1539</v>
      </c>
      <c r="L98" s="21">
        <f t="shared" si="33"/>
        <v>-43</v>
      </c>
      <c r="M98" s="21">
        <f t="shared" si="33"/>
        <v>-400</v>
      </c>
      <c r="N98" s="21">
        <f t="shared" si="33"/>
        <v>-13</v>
      </c>
      <c r="O98" s="21">
        <f t="shared" si="33"/>
        <v>-222</v>
      </c>
      <c r="P98" s="21">
        <f>SUM(P96:P97)</f>
        <v>6</v>
      </c>
      <c r="Q98" s="21">
        <f>SUM(Q96:Q97)</f>
        <v>0</v>
      </c>
      <c r="R98" s="21">
        <f>SUM(R96:R97)</f>
        <v>0</v>
      </c>
      <c r="S98" s="21">
        <f>SUM(S96:S97)</f>
        <v>0</v>
      </c>
      <c r="T98" s="17"/>
      <c r="U98" s="15">
        <f>SUM(U96:U97)</f>
        <v>0</v>
      </c>
      <c r="V98" s="17"/>
      <c r="W98" s="15">
        <f>SUM(W96:W97)</f>
        <v>-1726</v>
      </c>
      <c r="X98" s="17"/>
    </row>
    <row r="99" spans="3:26" ht="14.25" customHeight="1" x14ac:dyDescent="0.2">
      <c r="C99" s="30" t="s">
        <v>92</v>
      </c>
      <c r="F99" s="16" t="s">
        <v>27</v>
      </c>
      <c r="M99" s="15" t="s">
        <v>27</v>
      </c>
    </row>
    <row r="100" spans="3:26" ht="14.25" customHeight="1" x14ac:dyDescent="0.2">
      <c r="C100" s="14" t="s">
        <v>93</v>
      </c>
      <c r="D100" s="15">
        <v>10</v>
      </c>
      <c r="E100" s="15">
        <v>0</v>
      </c>
      <c r="F100" s="16">
        <v>0</v>
      </c>
      <c r="G100" s="15">
        <v>0</v>
      </c>
      <c r="H100" s="15">
        <v>0</v>
      </c>
      <c r="I100" s="15">
        <v>0</v>
      </c>
      <c r="J100" s="15">
        <v>0</v>
      </c>
      <c r="K100" s="15">
        <v>0</v>
      </c>
      <c r="L100" s="15">
        <v>0</v>
      </c>
      <c r="M100" s="15">
        <v>0</v>
      </c>
      <c r="N100" s="15">
        <v>0</v>
      </c>
      <c r="O100" s="15">
        <v>0</v>
      </c>
      <c r="P100" s="15">
        <v>0</v>
      </c>
      <c r="Q100" s="15">
        <v>0</v>
      </c>
      <c r="R100" s="15">
        <v>0</v>
      </c>
      <c r="S100" s="15">
        <f>R100-Q100</f>
        <v>0</v>
      </c>
      <c r="T100" s="17"/>
      <c r="U100" s="15">
        <f>+Q100</f>
        <v>0</v>
      </c>
      <c r="V100" s="17"/>
      <c r="W100" s="15">
        <f>E100+F100+G100+H100+I100+J100+K100+L100+M100+N100+O100+P100</f>
        <v>0</v>
      </c>
      <c r="X100" s="17"/>
    </row>
    <row r="101" spans="3:26" ht="14.25" customHeight="1" x14ac:dyDescent="0.2">
      <c r="C101" s="14" t="s">
        <v>73</v>
      </c>
      <c r="D101" s="15">
        <v>0</v>
      </c>
      <c r="E101" s="15">
        <v>0</v>
      </c>
      <c r="F101" s="16">
        <v>0</v>
      </c>
      <c r="G101" s="15">
        <v>0</v>
      </c>
      <c r="H101" s="15">
        <v>0</v>
      </c>
      <c r="I101" s="15">
        <v>0</v>
      </c>
      <c r="J101" s="15">
        <v>0</v>
      </c>
      <c r="K101" s="15">
        <v>0</v>
      </c>
      <c r="L101" s="15">
        <v>0</v>
      </c>
      <c r="M101" s="15">
        <v>0</v>
      </c>
      <c r="N101" s="15">
        <v>0</v>
      </c>
      <c r="O101" s="15">
        <v>0</v>
      </c>
      <c r="P101" s="15">
        <v>0</v>
      </c>
      <c r="Q101" s="15">
        <v>0</v>
      </c>
      <c r="R101" s="15">
        <v>0</v>
      </c>
      <c r="S101" s="15">
        <f>R101-Q101</f>
        <v>0</v>
      </c>
      <c r="T101" s="17"/>
      <c r="U101" s="15">
        <f>+Q101</f>
        <v>0</v>
      </c>
      <c r="V101" s="19"/>
      <c r="W101" s="15">
        <f>E101+F101+G101+H101+I101+J101+K101+L101+M101+N101+O101+P101</f>
        <v>0</v>
      </c>
      <c r="X101" s="19"/>
    </row>
    <row r="102" spans="3:26" ht="14.25" customHeight="1" x14ac:dyDescent="0.2">
      <c r="C102" s="30" t="s">
        <v>92</v>
      </c>
      <c r="D102" s="21">
        <f t="shared" ref="D102:R102" si="34">SUM(D100:D101)</f>
        <v>10</v>
      </c>
      <c r="E102" s="21">
        <f t="shared" si="34"/>
        <v>0</v>
      </c>
      <c r="F102" s="21">
        <f t="shared" si="34"/>
        <v>0</v>
      </c>
      <c r="G102" s="21">
        <f t="shared" si="34"/>
        <v>0</v>
      </c>
      <c r="H102" s="21">
        <f t="shared" si="34"/>
        <v>0</v>
      </c>
      <c r="I102" s="21">
        <f t="shared" si="34"/>
        <v>0</v>
      </c>
      <c r="J102" s="21">
        <f t="shared" si="34"/>
        <v>0</v>
      </c>
      <c r="K102" s="21">
        <f t="shared" si="34"/>
        <v>0</v>
      </c>
      <c r="L102" s="21">
        <f t="shared" si="34"/>
        <v>0</v>
      </c>
      <c r="M102" s="21">
        <f t="shared" si="34"/>
        <v>0</v>
      </c>
      <c r="N102" s="21">
        <f t="shared" si="34"/>
        <v>0</v>
      </c>
      <c r="O102" s="21">
        <f t="shared" si="34"/>
        <v>0</v>
      </c>
      <c r="P102" s="21">
        <f t="shared" si="34"/>
        <v>0</v>
      </c>
      <c r="Q102" s="21">
        <f t="shared" si="34"/>
        <v>0</v>
      </c>
      <c r="R102" s="21">
        <f t="shared" si="34"/>
        <v>0</v>
      </c>
      <c r="S102" s="15">
        <f>R102-Q102</f>
        <v>0</v>
      </c>
      <c r="T102" s="21"/>
      <c r="U102" s="21">
        <f>SUM(U100:U101)</f>
        <v>0</v>
      </c>
      <c r="V102" s="17"/>
      <c r="W102" s="21">
        <f>SUM(W100:W101)</f>
        <v>0</v>
      </c>
      <c r="X102" s="17"/>
    </row>
    <row r="103" spans="3:26" ht="14.25" customHeight="1" x14ac:dyDescent="0.2">
      <c r="C103" s="40"/>
      <c r="F103" s="16"/>
      <c r="M103" s="15" t="s">
        <v>27</v>
      </c>
    </row>
    <row r="104" spans="3:26" ht="14.25" customHeight="1" x14ac:dyDescent="0.2">
      <c r="C104" s="31" t="s">
        <v>94</v>
      </c>
      <c r="D104" s="28">
        <f>SUM(D81-D93-D98-D102+D83)</f>
        <v>-85</v>
      </c>
      <c r="E104" s="28">
        <f t="shared" ref="E104:I104" si="35">SUM(E81-E93-E98-E102+E83)</f>
        <v>-8</v>
      </c>
      <c r="F104" s="28">
        <f t="shared" si="35"/>
        <v>-582</v>
      </c>
      <c r="G104" s="28">
        <f t="shared" si="35"/>
        <v>-12683</v>
      </c>
      <c r="H104" s="28">
        <f t="shared" si="35"/>
        <v>-4734</v>
      </c>
      <c r="I104" s="28">
        <f t="shared" si="35"/>
        <v>-134</v>
      </c>
      <c r="J104" s="28">
        <f t="shared" ref="J104:O104" si="36">SUM(J81-J93-J98-J102)</f>
        <v>-605</v>
      </c>
      <c r="K104" s="28">
        <f>SUM(K81-K93-K98-K102)</f>
        <v>1289</v>
      </c>
      <c r="L104" s="28">
        <f t="shared" si="36"/>
        <v>91</v>
      </c>
      <c r="M104" s="28">
        <f t="shared" si="36"/>
        <v>434</v>
      </c>
      <c r="N104" s="28">
        <f t="shared" si="36"/>
        <v>71</v>
      </c>
      <c r="O104" s="28">
        <f t="shared" si="36"/>
        <v>737</v>
      </c>
      <c r="P104" s="28">
        <f>SUM(P81-P93-P98-P102)</f>
        <v>229</v>
      </c>
      <c r="Q104" s="28">
        <f>SUM(Q81-Q93-Q98-Q102)</f>
        <v>898</v>
      </c>
      <c r="R104" s="28">
        <f>SUM(R81-R93-R98-R102)</f>
        <v>-25</v>
      </c>
      <c r="S104" s="28">
        <f>SUM(S81+S93+S98-S102+S83)</f>
        <v>693</v>
      </c>
      <c r="T104" s="28"/>
      <c r="U104" s="28">
        <f>SUM(U81-U93-U98-U102+U83)</f>
        <v>873</v>
      </c>
      <c r="V104" s="29">
        <f>+U104/U20</f>
        <v>0.39395306859205775</v>
      </c>
      <c r="W104" s="28">
        <f>SUM(W81-W93-W98-W102+W83)</f>
        <v>-15895</v>
      </c>
      <c r="X104" s="29">
        <f>+W104/W20</f>
        <v>-1.4260721335008075</v>
      </c>
      <c r="Z104" s="15"/>
    </row>
    <row r="105" spans="3:26" x14ac:dyDescent="0.2">
      <c r="C105" s="14"/>
      <c r="F105" s="16"/>
      <c r="S105" s="15" t="s">
        <v>27</v>
      </c>
    </row>
    <row r="106" spans="3:26" x14ac:dyDescent="0.2">
      <c r="C106" s="14"/>
      <c r="O106" s="15"/>
      <c r="U106" s="15"/>
      <c r="W106" s="15"/>
    </row>
    <row r="107" spans="3:26" x14ac:dyDescent="0.2">
      <c r="C107" s="13"/>
      <c r="U107" s="41"/>
      <c r="V107" s="42"/>
      <c r="W107" s="41"/>
      <c r="X107" s="42"/>
    </row>
    <row r="108" spans="3:26" x14ac:dyDescent="0.2">
      <c r="N108" s="15"/>
      <c r="U108" s="15"/>
      <c r="V108" s="42"/>
      <c r="W108" s="15"/>
      <c r="X108" s="42"/>
    </row>
    <row r="109" spans="3:26" x14ac:dyDescent="0.2">
      <c r="C109" s="43" t="s">
        <v>95</v>
      </c>
    </row>
    <row r="110" spans="3:26" x14ac:dyDescent="0.2">
      <c r="C110" s="1" t="s">
        <v>96</v>
      </c>
    </row>
    <row r="111" spans="3:26" x14ac:dyDescent="0.2">
      <c r="C111" s="1" t="s">
        <v>97</v>
      </c>
    </row>
    <row r="127" spans="22:24" x14ac:dyDescent="0.2">
      <c r="V127" s="42"/>
      <c r="X127" s="42"/>
    </row>
  </sheetData>
  <mergeCells count="3">
    <mergeCell ref="B1:X1"/>
    <mergeCell ref="B2:X2"/>
    <mergeCell ref="B3:X3"/>
  </mergeCells>
  <printOptions horizontalCentered="1"/>
  <pageMargins left="0.23622047244094491" right="0.23622047244094491" top="0.35433070866141736" bottom="0.35433070866141736" header="0.31496062992125984" footer="0.31496062992125984"/>
  <pageSetup scale="70" fitToHeight="2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Estado de Resultados DICIEMBRE</vt:lpstr>
      <vt:lpstr>Estado de Resultados ENERO 22</vt:lpstr>
      <vt:lpstr>Estado de Resultados ABRIL  22</vt:lpstr>
      <vt:lpstr>Estado de Resultados OCTUBRE</vt:lpstr>
      <vt:lpstr>Estado de Resultados FEBRE  22-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AUXCONTABLE</dc:creator>
  <cp:lastModifiedBy>Contador</cp:lastModifiedBy>
  <cp:lastPrinted>2022-09-09T15:01:32Z</cp:lastPrinted>
  <dcterms:created xsi:type="dcterms:W3CDTF">2021-06-21T22:14:02Z</dcterms:created>
  <dcterms:modified xsi:type="dcterms:W3CDTF">2022-11-11T19:16:04Z</dcterms:modified>
</cp:coreProperties>
</file>